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Gojfs01\je-drive$\ASCONT\EDITAIS\2024\PE 90060-2024 - reforma dos lavabos\"/>
    </mc:Choice>
  </mc:AlternateContent>
  <xr:revisionPtr revIDLastSave="0" documentId="8_{4CAAF419-9B55-48FF-990A-CEF473BBD1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lha Orçamentária" sheetId="2" r:id="rId1"/>
    <sheet name="Cronograma físico financeiro" sheetId="6" r:id="rId2"/>
    <sheet name="Composição BDI" sheetId="3" r:id="rId3"/>
    <sheet name="Relatório de fonte de preços" sheetId="4" r:id="rId4"/>
    <sheet name="Curva ABC de serviços" sheetId="5" r:id="rId5"/>
    <sheet name="Orçamento bruto orcafascio" sheetId="1" r:id="rId6"/>
  </sheets>
  <definedNames>
    <definedName name="_xlnm._FilterDatabase" localSheetId="4" hidden="1">'Curva ABC de serviços'!$A$11:$C$134</definedName>
    <definedName name="_xlnm.Print_Area" localSheetId="2">'Composição BDI'!$B$3:$D$61</definedName>
    <definedName name="_xlnm.Print_Area" localSheetId="1">'Cronograma físico financeiro'!$A$1:$O$159</definedName>
    <definedName name="_xlnm.Print_Area" localSheetId="4">'Curva ABC de serviços'!$A$1:$E$140</definedName>
    <definedName name="_xlnm.Print_Area" localSheetId="0">'Planilha Orçamentária'!$A$1:$Q$158</definedName>
    <definedName name="_xlnm.Print_Area" localSheetId="3">'Relatório de fonte de preços'!$B$1:$D$154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3" l="1"/>
  <c r="D41" i="3"/>
  <c r="D36" i="3"/>
  <c r="D29" i="3"/>
  <c r="J15" i="2"/>
  <c r="H148" i="2"/>
  <c r="J148" i="2"/>
  <c r="K148" i="2"/>
  <c r="L148" i="2" s="1"/>
  <c r="H149" i="2"/>
  <c r="J149" i="2"/>
  <c r="K149" i="2"/>
  <c r="H145" i="2"/>
  <c r="J145" i="2"/>
  <c r="K145" i="2"/>
  <c r="H136" i="2"/>
  <c r="J136" i="2"/>
  <c r="K136" i="2"/>
  <c r="H137" i="2"/>
  <c r="J137" i="2"/>
  <c r="K137" i="2"/>
  <c r="H138" i="2"/>
  <c r="J138" i="2"/>
  <c r="K138" i="2"/>
  <c r="H139" i="2"/>
  <c r="J139" i="2"/>
  <c r="K139" i="2"/>
  <c r="H140" i="2"/>
  <c r="J140" i="2"/>
  <c r="K140" i="2"/>
  <c r="H141" i="2"/>
  <c r="J141" i="2"/>
  <c r="K141" i="2"/>
  <c r="H142" i="2"/>
  <c r="J142" i="2"/>
  <c r="K142" i="2"/>
  <c r="H123" i="2"/>
  <c r="J123" i="2"/>
  <c r="K123" i="2"/>
  <c r="L123" i="2" s="1"/>
  <c r="H124" i="2"/>
  <c r="J124" i="2"/>
  <c r="K124" i="2"/>
  <c r="H125" i="2"/>
  <c r="J125" i="2"/>
  <c r="L125" i="2" s="1"/>
  <c r="K125" i="2"/>
  <c r="H126" i="2"/>
  <c r="J126" i="2"/>
  <c r="K126" i="2"/>
  <c r="H127" i="2"/>
  <c r="J127" i="2"/>
  <c r="K127" i="2"/>
  <c r="H128" i="2"/>
  <c r="J128" i="2"/>
  <c r="K128" i="2"/>
  <c r="H129" i="2"/>
  <c r="J129" i="2"/>
  <c r="K129" i="2"/>
  <c r="H130" i="2"/>
  <c r="J130" i="2"/>
  <c r="K130" i="2"/>
  <c r="L130" i="2" s="1"/>
  <c r="H131" i="2"/>
  <c r="J131" i="2"/>
  <c r="K131" i="2"/>
  <c r="H132" i="2"/>
  <c r="J132" i="2"/>
  <c r="K132" i="2"/>
  <c r="H133" i="2"/>
  <c r="J133" i="2"/>
  <c r="K133" i="2"/>
  <c r="H120" i="2"/>
  <c r="J120" i="2"/>
  <c r="K120" i="2"/>
  <c r="H91" i="2"/>
  <c r="J91" i="2"/>
  <c r="K91" i="2"/>
  <c r="H92" i="2"/>
  <c r="J92" i="2"/>
  <c r="K92" i="2"/>
  <c r="H93" i="2"/>
  <c r="J93" i="2"/>
  <c r="K93" i="2"/>
  <c r="H94" i="2"/>
  <c r="J94" i="2"/>
  <c r="K94" i="2"/>
  <c r="H95" i="2"/>
  <c r="J95" i="2"/>
  <c r="K95" i="2"/>
  <c r="H96" i="2"/>
  <c r="J96" i="2"/>
  <c r="K96" i="2"/>
  <c r="H97" i="2"/>
  <c r="J97" i="2"/>
  <c r="K97" i="2"/>
  <c r="H98" i="2"/>
  <c r="J98" i="2"/>
  <c r="K98" i="2"/>
  <c r="H99" i="2"/>
  <c r="J99" i="2"/>
  <c r="K99" i="2"/>
  <c r="H100" i="2"/>
  <c r="J100" i="2"/>
  <c r="K100" i="2"/>
  <c r="H101" i="2"/>
  <c r="J101" i="2"/>
  <c r="K101" i="2"/>
  <c r="H102" i="2"/>
  <c r="J102" i="2"/>
  <c r="K102" i="2"/>
  <c r="H103" i="2"/>
  <c r="J103" i="2"/>
  <c r="K103" i="2"/>
  <c r="H104" i="2"/>
  <c r="J104" i="2"/>
  <c r="K104" i="2"/>
  <c r="H105" i="2"/>
  <c r="J105" i="2"/>
  <c r="K105" i="2"/>
  <c r="H106" i="2"/>
  <c r="J106" i="2"/>
  <c r="K106" i="2"/>
  <c r="H107" i="2"/>
  <c r="J107" i="2"/>
  <c r="K107" i="2"/>
  <c r="H108" i="2"/>
  <c r="J108" i="2"/>
  <c r="K108" i="2"/>
  <c r="H109" i="2"/>
  <c r="J109" i="2"/>
  <c r="K109" i="2"/>
  <c r="L109" i="2" s="1"/>
  <c r="H110" i="2"/>
  <c r="J110" i="2"/>
  <c r="K110" i="2"/>
  <c r="H111" i="2"/>
  <c r="J111" i="2"/>
  <c r="K111" i="2"/>
  <c r="H112" i="2"/>
  <c r="J112" i="2"/>
  <c r="K112" i="2"/>
  <c r="H113" i="2"/>
  <c r="J113" i="2"/>
  <c r="K113" i="2"/>
  <c r="H114" i="2"/>
  <c r="J114" i="2"/>
  <c r="K114" i="2"/>
  <c r="H115" i="2"/>
  <c r="J115" i="2"/>
  <c r="K115" i="2"/>
  <c r="L115" i="2" s="1"/>
  <c r="H116" i="2"/>
  <c r="J116" i="2"/>
  <c r="K116" i="2"/>
  <c r="H117" i="2"/>
  <c r="J117" i="2"/>
  <c r="K117" i="2"/>
  <c r="H118" i="2"/>
  <c r="J118" i="2"/>
  <c r="K118" i="2"/>
  <c r="H119" i="2"/>
  <c r="J119" i="2"/>
  <c r="K119" i="2"/>
  <c r="H78" i="2"/>
  <c r="J78" i="2"/>
  <c r="K78" i="2"/>
  <c r="H79" i="2"/>
  <c r="J79" i="2"/>
  <c r="K79" i="2"/>
  <c r="H80" i="2"/>
  <c r="J80" i="2"/>
  <c r="K80" i="2"/>
  <c r="H81" i="2"/>
  <c r="J81" i="2"/>
  <c r="K81" i="2"/>
  <c r="L81" i="2" s="1"/>
  <c r="H82" i="2"/>
  <c r="J82" i="2"/>
  <c r="K82" i="2"/>
  <c r="L82" i="2" s="1"/>
  <c r="H83" i="2"/>
  <c r="J83" i="2"/>
  <c r="K83" i="2"/>
  <c r="L83" i="2" s="1"/>
  <c r="H84" i="2"/>
  <c r="J84" i="2"/>
  <c r="K84" i="2"/>
  <c r="H85" i="2"/>
  <c r="J85" i="2"/>
  <c r="K85" i="2"/>
  <c r="H86" i="2"/>
  <c r="J86" i="2"/>
  <c r="K86" i="2"/>
  <c r="H87" i="2"/>
  <c r="J87" i="2"/>
  <c r="K87" i="2"/>
  <c r="L87" i="2" s="1"/>
  <c r="H88" i="2"/>
  <c r="J88" i="2"/>
  <c r="K88" i="2"/>
  <c r="H74" i="2"/>
  <c r="J74" i="2"/>
  <c r="K74" i="2"/>
  <c r="L74" i="2" s="1"/>
  <c r="H75" i="2"/>
  <c r="J75" i="2"/>
  <c r="K75" i="2"/>
  <c r="L75" i="2"/>
  <c r="H67" i="2"/>
  <c r="J67" i="2"/>
  <c r="K67" i="2"/>
  <c r="H68" i="2"/>
  <c r="J68" i="2"/>
  <c r="K68" i="2"/>
  <c r="H69" i="2"/>
  <c r="J69" i="2"/>
  <c r="K69" i="2"/>
  <c r="H70" i="2"/>
  <c r="J70" i="2"/>
  <c r="K70" i="2"/>
  <c r="H71" i="2"/>
  <c r="J71" i="2"/>
  <c r="K71" i="2"/>
  <c r="H66" i="2"/>
  <c r="H60" i="2"/>
  <c r="J60" i="2"/>
  <c r="K60" i="2"/>
  <c r="L60" i="2" s="1"/>
  <c r="H61" i="2"/>
  <c r="J61" i="2"/>
  <c r="K61" i="2"/>
  <c r="H62" i="2"/>
  <c r="J62" i="2"/>
  <c r="K62" i="2"/>
  <c r="H63" i="2"/>
  <c r="J63" i="2"/>
  <c r="K63" i="2"/>
  <c r="H64" i="2"/>
  <c r="J64" i="2"/>
  <c r="K64" i="2"/>
  <c r="L64" i="2" s="1"/>
  <c r="H59" i="2"/>
  <c r="H54" i="2"/>
  <c r="J54" i="2"/>
  <c r="K54" i="2"/>
  <c r="H55" i="2"/>
  <c r="J55" i="2"/>
  <c r="K55" i="2"/>
  <c r="L55" i="2" s="1"/>
  <c r="H56" i="2"/>
  <c r="J56" i="2"/>
  <c r="K56" i="2"/>
  <c r="H57" i="2"/>
  <c r="J57" i="2"/>
  <c r="K57" i="2"/>
  <c r="L57" i="2" s="1"/>
  <c r="H47" i="2"/>
  <c r="J47" i="2"/>
  <c r="K47" i="2"/>
  <c r="L47" i="2" s="1"/>
  <c r="H48" i="2"/>
  <c r="J48" i="2"/>
  <c r="K48" i="2"/>
  <c r="H49" i="2"/>
  <c r="J49" i="2"/>
  <c r="K49" i="2"/>
  <c r="H50" i="2"/>
  <c r="J50" i="2"/>
  <c r="K50" i="2"/>
  <c r="H51" i="2"/>
  <c r="J51" i="2"/>
  <c r="K51" i="2"/>
  <c r="H41" i="2"/>
  <c r="J41" i="2"/>
  <c r="K41" i="2"/>
  <c r="L41" i="2"/>
  <c r="H42" i="2"/>
  <c r="J42" i="2"/>
  <c r="K42" i="2"/>
  <c r="L42" i="2"/>
  <c r="H43" i="2"/>
  <c r="J43" i="2"/>
  <c r="K43" i="2"/>
  <c r="L43" i="2" s="1"/>
  <c r="H44" i="2"/>
  <c r="J44" i="2"/>
  <c r="K44" i="2"/>
  <c r="H24" i="2"/>
  <c r="J24" i="2"/>
  <c r="K24" i="2"/>
  <c r="H25" i="2"/>
  <c r="J25" i="2"/>
  <c r="K25" i="2"/>
  <c r="L25" i="2"/>
  <c r="H26" i="2"/>
  <c r="J26" i="2"/>
  <c r="K26" i="2"/>
  <c r="L26" i="2" s="1"/>
  <c r="H27" i="2"/>
  <c r="J27" i="2"/>
  <c r="K27" i="2"/>
  <c r="H28" i="2"/>
  <c r="J28" i="2"/>
  <c r="K28" i="2"/>
  <c r="H29" i="2"/>
  <c r="J29" i="2"/>
  <c r="K29" i="2"/>
  <c r="H30" i="2"/>
  <c r="J30" i="2"/>
  <c r="K30" i="2"/>
  <c r="H31" i="2"/>
  <c r="J31" i="2"/>
  <c r="K31" i="2"/>
  <c r="L31" i="2" s="1"/>
  <c r="H32" i="2"/>
  <c r="J32" i="2"/>
  <c r="K32" i="2"/>
  <c r="L32" i="2" s="1"/>
  <c r="H33" i="2"/>
  <c r="J33" i="2"/>
  <c r="K33" i="2"/>
  <c r="H34" i="2"/>
  <c r="J34" i="2"/>
  <c r="K34" i="2"/>
  <c r="L34" i="2" s="1"/>
  <c r="H35" i="2"/>
  <c r="J35" i="2"/>
  <c r="K35" i="2"/>
  <c r="H36" i="2"/>
  <c r="J36" i="2"/>
  <c r="K36" i="2"/>
  <c r="H37" i="2"/>
  <c r="J37" i="2"/>
  <c r="K37" i="2"/>
  <c r="H38" i="2"/>
  <c r="J38" i="2"/>
  <c r="K38" i="2"/>
  <c r="H16" i="2"/>
  <c r="J16" i="2"/>
  <c r="K16" i="2"/>
  <c r="L16" i="2" s="1"/>
  <c r="H17" i="2"/>
  <c r="J17" i="2"/>
  <c r="K17" i="2"/>
  <c r="L17" i="2"/>
  <c r="H18" i="2"/>
  <c r="J18" i="2"/>
  <c r="K18" i="2"/>
  <c r="H19" i="2"/>
  <c r="J19" i="2"/>
  <c r="K19" i="2"/>
  <c r="H20" i="2"/>
  <c r="J20" i="2"/>
  <c r="K20" i="2"/>
  <c r="L20" i="2"/>
  <c r="H21" i="2"/>
  <c r="J21" i="2"/>
  <c r="K21" i="2"/>
  <c r="H23" i="2"/>
  <c r="H15" i="2"/>
  <c r="K147" i="2"/>
  <c r="J147" i="2"/>
  <c r="H147" i="2"/>
  <c r="K144" i="2"/>
  <c r="J144" i="2"/>
  <c r="H144" i="2"/>
  <c r="K135" i="2"/>
  <c r="J135" i="2"/>
  <c r="H135" i="2"/>
  <c r="K122" i="2"/>
  <c r="J122" i="2"/>
  <c r="H122" i="2"/>
  <c r="K90" i="2"/>
  <c r="J90" i="2"/>
  <c r="H90" i="2"/>
  <c r="K77" i="2"/>
  <c r="J77" i="2"/>
  <c r="H77" i="2"/>
  <c r="K73" i="2"/>
  <c r="J73" i="2"/>
  <c r="H73" i="2"/>
  <c r="K66" i="2"/>
  <c r="J66" i="2"/>
  <c r="K59" i="2"/>
  <c r="J59" i="2"/>
  <c r="K53" i="2"/>
  <c r="J53" i="2"/>
  <c r="H53" i="2"/>
  <c r="K46" i="2"/>
  <c r="J46" i="2"/>
  <c r="H46" i="2"/>
  <c r="K40" i="2"/>
  <c r="J40" i="2"/>
  <c r="H40" i="2"/>
  <c r="K23" i="2"/>
  <c r="J23" i="2"/>
  <c r="K15" i="2"/>
  <c r="L140" i="2" l="1"/>
  <c r="L131" i="2"/>
  <c r="L92" i="2"/>
  <c r="L111" i="2"/>
  <c r="L113" i="2"/>
  <c r="L105" i="2"/>
  <c r="L97" i="2"/>
  <c r="L67" i="2"/>
  <c r="L69" i="2"/>
  <c r="L62" i="2"/>
  <c r="L63" i="2"/>
  <c r="L54" i="2"/>
  <c r="L50" i="2"/>
  <c r="L21" i="2"/>
  <c r="L18" i="2"/>
  <c r="L19" i="2"/>
  <c r="L149" i="2"/>
  <c r="L145" i="2"/>
  <c r="L142" i="2"/>
  <c r="L138" i="2"/>
  <c r="L137" i="2"/>
  <c r="L141" i="2"/>
  <c r="L139" i="2"/>
  <c r="L136" i="2"/>
  <c r="L126" i="2"/>
  <c r="L132" i="2"/>
  <c r="L133" i="2"/>
  <c r="L129" i="2"/>
  <c r="L127" i="2"/>
  <c r="L124" i="2"/>
  <c r="L91" i="2"/>
  <c r="L101" i="2"/>
  <c r="L108" i="2"/>
  <c r="L95" i="2"/>
  <c r="L117" i="2"/>
  <c r="L107" i="2"/>
  <c r="L99" i="2"/>
  <c r="L119" i="2"/>
  <c r="L103" i="2"/>
  <c r="L93" i="2"/>
  <c r="L116" i="2"/>
  <c r="L100" i="2"/>
  <c r="L114" i="2"/>
  <c r="L110" i="2"/>
  <c r="L98" i="2"/>
  <c r="L94" i="2"/>
  <c r="L120" i="2"/>
  <c r="L118" i="2"/>
  <c r="L106" i="2"/>
  <c r="L102" i="2"/>
  <c r="L84" i="2"/>
  <c r="L79" i="2"/>
  <c r="L88" i="2"/>
  <c r="L85" i="2"/>
  <c r="L86" i="2"/>
  <c r="L78" i="2"/>
  <c r="L80" i="2"/>
  <c r="L70" i="2"/>
  <c r="L68" i="2"/>
  <c r="L71" i="2"/>
  <c r="L61" i="2"/>
  <c r="L56" i="2"/>
  <c r="L49" i="2"/>
  <c r="L48" i="2"/>
  <c r="L51" i="2"/>
  <c r="L44" i="2"/>
  <c r="L36" i="2"/>
  <c r="L33" i="2"/>
  <c r="L28" i="2"/>
  <c r="L30" i="2"/>
  <c r="L24" i="2"/>
  <c r="L38" i="2"/>
  <c r="L27" i="2"/>
  <c r="L35" i="2"/>
  <c r="L128" i="2"/>
  <c r="L96" i="2"/>
  <c r="L112" i="2"/>
  <c r="L104" i="2"/>
  <c r="L37" i="2"/>
  <c r="L29" i="2"/>
  <c r="L40" i="2"/>
  <c r="L135" i="2"/>
  <c r="L23" i="2"/>
  <c r="L46" i="2"/>
  <c r="L77" i="2"/>
  <c r="L147" i="2"/>
  <c r="L144" i="2"/>
  <c r="L122" i="2"/>
  <c r="L90" i="2"/>
  <c r="L59" i="2"/>
  <c r="L53" i="2"/>
  <c r="L15" i="2"/>
  <c r="L66" i="2"/>
  <c r="J150" i="2"/>
  <c r="L47" i="3" s="1"/>
  <c r="L73" i="2"/>
  <c r="K150" i="2"/>
  <c r="L150" i="2" l="1"/>
  <c r="L46" i="3" s="1"/>
  <c r="L48" i="3" s="1"/>
  <c r="L50" i="3" s="1"/>
  <c r="D47" i="3" s="1"/>
  <c r="D49" i="3" s="1"/>
  <c r="D55" i="3" s="1"/>
  <c r="Q3" i="2" s="1"/>
  <c r="P110" i="2" l="1"/>
  <c r="N21" i="2"/>
  <c r="P54" i="2"/>
  <c r="P106" i="2"/>
  <c r="P74" i="2"/>
  <c r="P105" i="2"/>
  <c r="Q41" i="2"/>
  <c r="P19" i="2"/>
  <c r="P124" i="2"/>
  <c r="P133" i="2"/>
  <c r="Q75" i="2"/>
  <c r="Q63" i="2"/>
  <c r="Q140" i="2"/>
  <c r="N97" i="2"/>
  <c r="N81" i="2"/>
  <c r="P71" i="2"/>
  <c r="N30" i="2"/>
  <c r="P40" i="2"/>
  <c r="P118" i="2"/>
  <c r="P88" i="2"/>
  <c r="P98" i="2"/>
  <c r="P123" i="2"/>
  <c r="P97" i="2"/>
  <c r="P75" i="2"/>
  <c r="Q25" i="2"/>
  <c r="P139" i="2"/>
  <c r="P69" i="2"/>
  <c r="N48" i="2"/>
  <c r="N129" i="2"/>
  <c r="Q105" i="2"/>
  <c r="Q81" i="2"/>
  <c r="N60" i="2"/>
  <c r="P23" i="2"/>
  <c r="P59" i="2"/>
  <c r="Q92" i="2"/>
  <c r="N75" i="2"/>
  <c r="P47" i="2"/>
  <c r="P34" i="2"/>
  <c r="N20" i="2"/>
  <c r="P130" i="2"/>
  <c r="P96" i="2"/>
  <c r="P61" i="2"/>
  <c r="Q125" i="2"/>
  <c r="Q109" i="2"/>
  <c r="Q111" i="2"/>
  <c r="P93" i="2"/>
  <c r="Q83" i="2"/>
  <c r="N68" i="2"/>
  <c r="N55" i="2"/>
  <c r="N149" i="2"/>
  <c r="Q130" i="2"/>
  <c r="N88" i="2"/>
  <c r="P51" i="2"/>
  <c r="Q19" i="2"/>
  <c r="P147" i="2"/>
  <c r="Q32" i="2"/>
  <c r="P24" i="2"/>
  <c r="P79" i="2"/>
  <c r="P127" i="2"/>
  <c r="P111" i="2"/>
  <c r="N69" i="2"/>
  <c r="Q33" i="2"/>
  <c r="N113" i="2"/>
  <c r="N44" i="2"/>
  <c r="P73" i="2"/>
  <c r="P28" i="2"/>
  <c r="P41" i="2"/>
  <c r="P114" i="2"/>
  <c r="P67" i="2"/>
  <c r="P113" i="2"/>
  <c r="P26" i="2"/>
  <c r="P115" i="2"/>
  <c r="P70" i="2"/>
  <c r="Q62" i="2"/>
  <c r="P81" i="2"/>
  <c r="P142" i="2"/>
  <c r="P132" i="2"/>
  <c r="P68" i="2"/>
  <c r="P119" i="2"/>
  <c r="Q54" i="2"/>
  <c r="N43" i="2"/>
  <c r="Q148" i="2"/>
  <c r="Q107" i="2"/>
  <c r="Q88" i="2"/>
  <c r="Q44" i="2"/>
  <c r="N16" i="2"/>
  <c r="P46" i="2"/>
  <c r="P82" i="2"/>
  <c r="P60" i="2"/>
  <c r="P137" i="2"/>
  <c r="P109" i="2"/>
  <c r="N54" i="2"/>
  <c r="Q142" i="2"/>
  <c r="Q87" i="2"/>
  <c r="Q17" i="2"/>
  <c r="P63" i="2"/>
  <c r="P145" i="2"/>
  <c r="P101" i="2"/>
  <c r="Q47" i="2"/>
  <c r="Q26" i="2"/>
  <c r="P138" i="2"/>
  <c r="P77" i="2"/>
  <c r="Q99" i="2"/>
  <c r="P42" i="2"/>
  <c r="N63" i="2"/>
  <c r="N84" i="2"/>
  <c r="P85" i="2"/>
  <c r="Q78" i="2"/>
  <c r="P78" i="2"/>
  <c r="N70" i="2"/>
  <c r="P149" i="2"/>
  <c r="N103" i="2"/>
  <c r="N105" i="2"/>
  <c r="P144" i="2"/>
  <c r="N74" i="2"/>
  <c r="P44" i="2"/>
  <c r="N57" i="2"/>
  <c r="P87" i="2"/>
  <c r="P56" i="2"/>
  <c r="Q30" i="2"/>
  <c r="Q69" i="2"/>
  <c r="P91" i="2"/>
  <c r="N47" i="2"/>
  <c r="Q131" i="2"/>
  <c r="P48" i="2"/>
  <c r="N131" i="2"/>
  <c r="N19" i="2"/>
  <c r="P15" i="2"/>
  <c r="N148" i="2"/>
  <c r="N92" i="2"/>
  <c r="N33" i="2"/>
  <c r="P18" i="2"/>
  <c r="Q21" i="2"/>
  <c r="Q97" i="2"/>
  <c r="P20" i="2"/>
  <c r="N126" i="2"/>
  <c r="Q55" i="2"/>
  <c r="Q60" i="2"/>
  <c r="P140" i="2"/>
  <c r="N111" i="2"/>
  <c r="Q28" i="2"/>
  <c r="P122" i="2"/>
  <c r="P21" i="2"/>
  <c r="N101" i="2"/>
  <c r="N26" i="2"/>
  <c r="N80" i="2"/>
  <c r="N133" i="2"/>
  <c r="N28" i="2"/>
  <c r="P92" i="2"/>
  <c r="Q90" i="2"/>
  <c r="N102" i="2"/>
  <c r="P148" i="2"/>
  <c r="N67" i="2"/>
  <c r="N82" i="2"/>
  <c r="P141" i="2"/>
  <c r="P62" i="2"/>
  <c r="Q34" i="2"/>
  <c r="N25" i="2"/>
  <c r="N18" i="2"/>
  <c r="N23" i="2"/>
  <c r="N120" i="2"/>
  <c r="N83" i="2"/>
  <c r="P112" i="2"/>
  <c r="P83" i="2"/>
  <c r="Q136" i="2"/>
  <c r="C136" i="6" s="1"/>
  <c r="Q95" i="2"/>
  <c r="Q106" i="2"/>
  <c r="Q80" i="2"/>
  <c r="Q35" i="2"/>
  <c r="Q96" i="2"/>
  <c r="Q23" i="2"/>
  <c r="N147" i="2"/>
  <c r="N96" i="2"/>
  <c r="N144" i="2"/>
  <c r="N29" i="2"/>
  <c r="N73" i="2"/>
  <c r="Q77" i="2"/>
  <c r="Q50" i="2"/>
  <c r="Q93" i="2"/>
  <c r="P90" i="2"/>
  <c r="Q38" i="2"/>
  <c r="P16" i="2"/>
  <c r="Q138" i="2"/>
  <c r="N128" i="2"/>
  <c r="Q147" i="2"/>
  <c r="P135" i="2"/>
  <c r="Q18" i="2"/>
  <c r="Q57" i="2"/>
  <c r="Q124" i="2"/>
  <c r="Q104" i="2"/>
  <c r="Q46" i="2"/>
  <c r="N98" i="2"/>
  <c r="Q149" i="2"/>
  <c r="P104" i="2"/>
  <c r="N31" i="2"/>
  <c r="Q74" i="2"/>
  <c r="N32" i="2"/>
  <c r="P125" i="2"/>
  <c r="Q133" i="2"/>
  <c r="Q51" i="2"/>
  <c r="N66" i="2"/>
  <c r="Q53" i="2"/>
  <c r="Q103" i="2"/>
  <c r="N107" i="2"/>
  <c r="P43" i="2"/>
  <c r="Q48" i="2"/>
  <c r="Q123" i="2"/>
  <c r="P108" i="2"/>
  <c r="Q113" i="2"/>
  <c r="N64" i="2"/>
  <c r="Q64" i="2"/>
  <c r="Q127" i="2"/>
  <c r="Q79" i="2"/>
  <c r="Q112" i="2"/>
  <c r="N90" i="2"/>
  <c r="Q70" i="2"/>
  <c r="N27" i="2"/>
  <c r="P100" i="2"/>
  <c r="Q132" i="2"/>
  <c r="Q144" i="2"/>
  <c r="P35" i="2"/>
  <c r="Q85" i="2"/>
  <c r="N77" i="2"/>
  <c r="N141" i="2"/>
  <c r="N95" i="2"/>
  <c r="Q137" i="2"/>
  <c r="N79" i="2"/>
  <c r="P55" i="2"/>
  <c r="P53" i="2"/>
  <c r="Q116" i="2"/>
  <c r="N62" i="2"/>
  <c r="N106" i="2"/>
  <c r="P30" i="2"/>
  <c r="P32" i="2"/>
  <c r="Q20" i="2"/>
  <c r="N36" i="2"/>
  <c r="P86" i="2"/>
  <c r="N38" i="2"/>
  <c r="N13" i="2"/>
  <c r="N123" i="2"/>
  <c r="N118" i="2"/>
  <c r="N17" i="2"/>
  <c r="P107" i="2"/>
  <c r="Q141" i="2"/>
  <c r="Q91" i="2"/>
  <c r="N100" i="2"/>
  <c r="Q71" i="2"/>
  <c r="Q27" i="2"/>
  <c r="N122" i="2"/>
  <c r="Q66" i="2"/>
  <c r="P136" i="2"/>
  <c r="Q73" i="2"/>
  <c r="P38" i="2"/>
  <c r="N78" i="2"/>
  <c r="Q86" i="2"/>
  <c r="Q24" i="2"/>
  <c r="P131" i="2"/>
  <c r="N108" i="2"/>
  <c r="N56" i="2"/>
  <c r="Q29" i="2"/>
  <c r="Q15" i="2"/>
  <c r="C15" i="6" s="1"/>
  <c r="Q101" i="2"/>
  <c r="Q84" i="2"/>
  <c r="Q117" i="2"/>
  <c r="P102" i="2"/>
  <c r="P31" i="2"/>
  <c r="Q43" i="2"/>
  <c r="P116" i="2"/>
  <c r="N94" i="2"/>
  <c r="N49" i="2"/>
  <c r="Q37" i="2"/>
  <c r="N15" i="2"/>
  <c r="Q120" i="2"/>
  <c r="P17" i="2"/>
  <c r="Q82" i="2"/>
  <c r="N42" i="2"/>
  <c r="P94" i="2"/>
  <c r="Q49" i="2"/>
  <c r="P29" i="2"/>
  <c r="Q98" i="2"/>
  <c r="N104" i="2"/>
  <c r="P129" i="2"/>
  <c r="Q40" i="2"/>
  <c r="C40" i="6" s="1"/>
  <c r="Q108" i="2"/>
  <c r="N34" i="2"/>
  <c r="P49" i="2"/>
  <c r="P66" i="2"/>
  <c r="Q67" i="2"/>
  <c r="P37" i="2"/>
  <c r="N127" i="2"/>
  <c r="N24" i="2"/>
  <c r="N46" i="2"/>
  <c r="Q56" i="2"/>
  <c r="Q129" i="2"/>
  <c r="Q135" i="2"/>
  <c r="Q94" i="2"/>
  <c r="P126" i="2"/>
  <c r="Q31" i="2"/>
  <c r="N117" i="2"/>
  <c r="P25" i="2"/>
  <c r="N114" i="2"/>
  <c r="N109" i="2"/>
  <c r="P33" i="2"/>
  <c r="P84" i="2"/>
  <c r="N61" i="2"/>
  <c r="P57" i="2"/>
  <c r="N50" i="2"/>
  <c r="Q16" i="2"/>
  <c r="N35" i="2"/>
  <c r="P103" i="2"/>
  <c r="N130" i="2"/>
  <c r="N115" i="2"/>
  <c r="Q139" i="2"/>
  <c r="N93" i="2"/>
  <c r="Q110" i="2"/>
  <c r="Q61" i="2"/>
  <c r="Q128" i="2"/>
  <c r="N135" i="2"/>
  <c r="N51" i="2"/>
  <c r="Q100" i="2"/>
  <c r="N125" i="2"/>
  <c r="P99" i="2"/>
  <c r="P50" i="2"/>
  <c r="P95" i="2"/>
  <c r="N116" i="2"/>
  <c r="N53" i="2"/>
  <c r="N85" i="2"/>
  <c r="N136" i="2"/>
  <c r="N41" i="2"/>
  <c r="P117" i="2"/>
  <c r="P128" i="2"/>
  <c r="N110" i="2"/>
  <c r="P120" i="2"/>
  <c r="N99" i="2"/>
  <c r="Q114" i="2"/>
  <c r="N59" i="2"/>
  <c r="N71" i="2"/>
  <c r="Q59" i="2"/>
  <c r="N124" i="2"/>
  <c r="N91" i="2"/>
  <c r="P80" i="2"/>
  <c r="Q145" i="2"/>
  <c r="C145" i="6" s="1"/>
  <c r="Q118" i="2"/>
  <c r="N37" i="2"/>
  <c r="Q126" i="2"/>
  <c r="N40" i="2"/>
  <c r="N140" i="2"/>
  <c r="N132" i="2"/>
  <c r="Q42" i="2"/>
  <c r="N138" i="2"/>
  <c r="Q122" i="2"/>
  <c r="N86" i="2"/>
  <c r="N87" i="2"/>
  <c r="N145" i="2"/>
  <c r="Q102" i="2"/>
  <c r="Q36" i="2"/>
  <c r="N119" i="2"/>
  <c r="N139" i="2"/>
  <c r="P36" i="2"/>
  <c r="Q68" i="2"/>
  <c r="N142" i="2"/>
  <c r="P64" i="2"/>
  <c r="P27" i="2"/>
  <c r="Q115" i="2"/>
  <c r="N137" i="2"/>
  <c r="Q119" i="2"/>
  <c r="N112" i="2"/>
  <c r="F39" i="2" l="1"/>
  <c r="C39" i="6" s="1"/>
  <c r="F72" i="2"/>
  <c r="C72" i="6" s="1"/>
  <c r="F52" i="2"/>
  <c r="C52" i="6" s="1"/>
  <c r="N150" i="2"/>
  <c r="F76" i="2"/>
  <c r="C76" i="6" s="1"/>
  <c r="C84" i="5"/>
  <c r="F89" i="2"/>
  <c r="C89" i="6" s="1"/>
  <c r="C38" i="5"/>
  <c r="F58" i="2"/>
  <c r="C58" i="6" s="1"/>
  <c r="C47" i="5"/>
  <c r="C113" i="5"/>
  <c r="C141" i="6"/>
  <c r="C81" i="5"/>
  <c r="C144" i="6"/>
  <c r="C42" i="5"/>
  <c r="C57" i="6"/>
  <c r="C97" i="5"/>
  <c r="C26" i="6"/>
  <c r="C108" i="5"/>
  <c r="C110" i="6"/>
  <c r="F40" i="6"/>
  <c r="L40" i="6"/>
  <c r="I40" i="6"/>
  <c r="C87" i="5"/>
  <c r="C43" i="6"/>
  <c r="C16" i="5"/>
  <c r="C18" i="6"/>
  <c r="C104" i="5"/>
  <c r="C107" i="6"/>
  <c r="C37" i="5"/>
  <c r="C130" i="6"/>
  <c r="C102" i="5"/>
  <c r="C31" i="6"/>
  <c r="C58" i="5"/>
  <c r="C66" i="6"/>
  <c r="C59" i="5"/>
  <c r="C137" i="6"/>
  <c r="C110" i="5"/>
  <c r="C94" i="6"/>
  <c r="C122" i="5"/>
  <c r="C98" i="6"/>
  <c r="C124" i="5"/>
  <c r="C117" i="6"/>
  <c r="C76" i="5"/>
  <c r="C27" i="6"/>
  <c r="C64" i="5"/>
  <c r="C70" i="6"/>
  <c r="C63" i="5"/>
  <c r="C51" i="6"/>
  <c r="C66" i="5"/>
  <c r="C80" i="6"/>
  <c r="C57" i="5"/>
  <c r="C30" i="6"/>
  <c r="C133" i="5"/>
  <c r="C32" i="6"/>
  <c r="C14" i="5"/>
  <c r="C122" i="6"/>
  <c r="C109" i="5"/>
  <c r="C114" i="6"/>
  <c r="C93" i="5"/>
  <c r="C135" i="6"/>
  <c r="C99" i="5"/>
  <c r="C84" i="6"/>
  <c r="C78" i="5"/>
  <c r="C71" i="6"/>
  <c r="C24" i="5"/>
  <c r="C133" i="6"/>
  <c r="C129" i="5"/>
  <c r="C138" i="6"/>
  <c r="C46" i="5"/>
  <c r="C106" i="6"/>
  <c r="C127" i="5"/>
  <c r="C99" i="6"/>
  <c r="C62" i="5"/>
  <c r="C81" i="6"/>
  <c r="F143" i="2"/>
  <c r="C143" i="6" s="1"/>
  <c r="F145" i="6"/>
  <c r="I145" i="6"/>
  <c r="L145" i="6"/>
  <c r="C29" i="5"/>
  <c r="C129" i="6"/>
  <c r="C23" i="5"/>
  <c r="C49" i="6"/>
  <c r="C111" i="5"/>
  <c r="C101" i="6"/>
  <c r="C120" i="5"/>
  <c r="C116" i="6"/>
  <c r="C101" i="5"/>
  <c r="C85" i="6"/>
  <c r="C118" i="5"/>
  <c r="C112" i="6"/>
  <c r="C72" i="5"/>
  <c r="C48" i="6"/>
  <c r="C130" i="5"/>
  <c r="C104" i="6"/>
  <c r="P150" i="2"/>
  <c r="Q5" i="2" s="1"/>
  <c r="C107" i="5"/>
  <c r="C95" i="6"/>
  <c r="C91" i="5"/>
  <c r="C90" i="6"/>
  <c r="C86" i="5"/>
  <c r="C97" i="6"/>
  <c r="C75" i="5"/>
  <c r="C87" i="6"/>
  <c r="C103" i="5"/>
  <c r="C33" i="6"/>
  <c r="C13" i="5"/>
  <c r="C19" i="6"/>
  <c r="C95" i="5"/>
  <c r="C105" i="6"/>
  <c r="C116" i="5"/>
  <c r="C36" i="6"/>
  <c r="C70" i="5"/>
  <c r="C16" i="6"/>
  <c r="C56" i="5"/>
  <c r="C29" i="6"/>
  <c r="C17" i="5"/>
  <c r="C127" i="6"/>
  <c r="C31" i="5"/>
  <c r="C74" i="6"/>
  <c r="C88" i="5"/>
  <c r="C88" i="6"/>
  <c r="C92" i="5"/>
  <c r="C63" i="6"/>
  <c r="C119" i="5"/>
  <c r="C102" i="6"/>
  <c r="C28" i="5"/>
  <c r="C132" i="6"/>
  <c r="C128" i="5"/>
  <c r="C103" i="6"/>
  <c r="C94" i="5"/>
  <c r="C93" i="6"/>
  <c r="C61" i="5"/>
  <c r="C47" i="6"/>
  <c r="C79" i="5"/>
  <c r="C92" i="6"/>
  <c r="C55" i="5"/>
  <c r="C75" i="6"/>
  <c r="F134" i="2"/>
  <c r="C134" i="6" s="1"/>
  <c r="C18" i="5"/>
  <c r="C53" i="6"/>
  <c r="C51" i="5"/>
  <c r="C50" i="6"/>
  <c r="Q150" i="2"/>
  <c r="Q4" i="2" s="1"/>
  <c r="C43" i="5"/>
  <c r="C68" i="6"/>
  <c r="C121" i="5"/>
  <c r="C100" i="6"/>
  <c r="C30" i="5"/>
  <c r="C67" i="6"/>
  <c r="C82" i="5"/>
  <c r="C24" i="6"/>
  <c r="C33" i="5"/>
  <c r="C54" i="6"/>
  <c r="C123" i="5"/>
  <c r="C118" i="6"/>
  <c r="C131" i="5"/>
  <c r="C37" i="6"/>
  <c r="C48" i="5"/>
  <c r="C86" i="6"/>
  <c r="C15" i="5"/>
  <c r="C123" i="6"/>
  <c r="C41" i="5"/>
  <c r="C46" i="6"/>
  <c r="C45" i="5"/>
  <c r="C17" i="6"/>
  <c r="C90" i="5"/>
  <c r="C83" i="6"/>
  <c r="C40" i="5"/>
  <c r="C41" i="6"/>
  <c r="F121" i="2"/>
  <c r="C121" i="6" s="1"/>
  <c r="C105" i="5"/>
  <c r="C119" i="6"/>
  <c r="F14" i="2"/>
  <c r="C14" i="6" s="1"/>
  <c r="C52" i="5"/>
  <c r="C34" i="5"/>
  <c r="C42" i="6"/>
  <c r="C21" i="5"/>
  <c r="C128" i="6"/>
  <c r="C49" i="5"/>
  <c r="C56" i="6"/>
  <c r="I15" i="6"/>
  <c r="L15" i="6"/>
  <c r="F15" i="6"/>
  <c r="C83" i="5"/>
  <c r="C91" i="6"/>
  <c r="C50" i="5"/>
  <c r="C79" i="6"/>
  <c r="C69" i="5"/>
  <c r="C124" i="6"/>
  <c r="C134" i="5"/>
  <c r="C38" i="6"/>
  <c r="I136" i="6"/>
  <c r="F136" i="6"/>
  <c r="L136" i="6"/>
  <c r="C71" i="5"/>
  <c r="C34" i="6"/>
  <c r="C85" i="5"/>
  <c r="C28" i="6"/>
  <c r="C73" i="5"/>
  <c r="C21" i="6"/>
  <c r="C100" i="5"/>
  <c r="C142" i="6"/>
  <c r="C80" i="5"/>
  <c r="C44" i="6"/>
  <c r="C117" i="5"/>
  <c r="C111" i="6"/>
  <c r="C112" i="5"/>
  <c r="C140" i="6"/>
  <c r="C115" i="5"/>
  <c r="C115" i="6"/>
  <c r="C26" i="5"/>
  <c r="C61" i="6"/>
  <c r="C126" i="5"/>
  <c r="C108" i="6"/>
  <c r="C44" i="5"/>
  <c r="C73" i="6"/>
  <c r="C32" i="5"/>
  <c r="C131" i="6"/>
  <c r="C65" i="5"/>
  <c r="C78" i="6"/>
  <c r="C106" i="5"/>
  <c r="C109" i="6"/>
  <c r="F22" i="2"/>
  <c r="C22" i="6" s="1"/>
  <c r="C96" i="5"/>
  <c r="C82" i="6"/>
  <c r="C74" i="5"/>
  <c r="C20" i="6"/>
  <c r="C27" i="5"/>
  <c r="C64" i="6"/>
  <c r="C89" i="5"/>
  <c r="C23" i="6"/>
  <c r="C25" i="5"/>
  <c r="C125" i="6"/>
  <c r="F45" i="2"/>
  <c r="C45" i="6" s="1"/>
  <c r="C54" i="5"/>
  <c r="C59" i="6"/>
  <c r="C114" i="5"/>
  <c r="C96" i="6"/>
  <c r="C22" i="5"/>
  <c r="C60" i="6"/>
  <c r="C67" i="5"/>
  <c r="C148" i="6"/>
  <c r="C20" i="5"/>
  <c r="C62" i="6"/>
  <c r="F65" i="2"/>
  <c r="C65" i="6" s="1"/>
  <c r="C36" i="5"/>
  <c r="C126" i="6"/>
  <c r="C125" i="5"/>
  <c r="C139" i="6"/>
  <c r="C35" i="5"/>
  <c r="C120" i="6"/>
  <c r="C77" i="5"/>
  <c r="C113" i="6"/>
  <c r="C68" i="5"/>
  <c r="C149" i="6"/>
  <c r="C60" i="5"/>
  <c r="C147" i="6"/>
  <c r="F146" i="2"/>
  <c r="C146" i="6" s="1"/>
  <c r="C19" i="5"/>
  <c r="C77" i="6"/>
  <c r="C132" i="5"/>
  <c r="C35" i="6"/>
  <c r="C39" i="5"/>
  <c r="C55" i="6"/>
  <c r="C53" i="5"/>
  <c r="C69" i="6"/>
  <c r="C98" i="5"/>
  <c r="C25" i="6"/>
  <c r="Q6" i="2" l="1"/>
  <c r="D38" i="5" s="1"/>
  <c r="L67" i="6"/>
  <c r="I67" i="6"/>
  <c r="F67" i="6"/>
  <c r="L97" i="6"/>
  <c r="I97" i="6"/>
  <c r="F97" i="6"/>
  <c r="F77" i="6"/>
  <c r="I77" i="6"/>
  <c r="L77" i="6"/>
  <c r="F59" i="6"/>
  <c r="L59" i="6"/>
  <c r="I59" i="6"/>
  <c r="I61" i="6"/>
  <c r="L61" i="6"/>
  <c r="F61" i="6"/>
  <c r="I119" i="6"/>
  <c r="F119" i="6"/>
  <c r="L119" i="6"/>
  <c r="I48" i="6"/>
  <c r="L48" i="6"/>
  <c r="F48" i="6"/>
  <c r="F101" i="6"/>
  <c r="I101" i="6"/>
  <c r="L101" i="6"/>
  <c r="L138" i="6"/>
  <c r="I138" i="6"/>
  <c r="F138" i="6"/>
  <c r="I27" i="6"/>
  <c r="L27" i="6"/>
  <c r="F27" i="6"/>
  <c r="L20" i="6"/>
  <c r="I20" i="6"/>
  <c r="F20" i="6"/>
  <c r="L118" i="6"/>
  <c r="F118" i="6"/>
  <c r="I118" i="6"/>
  <c r="L63" i="6"/>
  <c r="F63" i="6"/>
  <c r="I63" i="6"/>
  <c r="F19" i="6"/>
  <c r="L19" i="6"/>
  <c r="I19" i="6"/>
  <c r="L110" i="6"/>
  <c r="F110" i="6"/>
  <c r="I110" i="6"/>
  <c r="F69" i="6"/>
  <c r="L69" i="6"/>
  <c r="I69" i="6"/>
  <c r="L148" i="6"/>
  <c r="I148" i="6"/>
  <c r="F148" i="6"/>
  <c r="I115" i="6"/>
  <c r="L115" i="6"/>
  <c r="F115" i="6"/>
  <c r="F128" i="6"/>
  <c r="I128" i="6"/>
  <c r="L128" i="6"/>
  <c r="I112" i="6"/>
  <c r="L112" i="6"/>
  <c r="F112" i="6"/>
  <c r="F49" i="6"/>
  <c r="L49" i="6"/>
  <c r="I49" i="6"/>
  <c r="F81" i="6"/>
  <c r="I81" i="6"/>
  <c r="L81" i="6"/>
  <c r="L133" i="6"/>
  <c r="F133" i="6"/>
  <c r="I133" i="6"/>
  <c r="L114" i="6"/>
  <c r="I114" i="6"/>
  <c r="F114" i="6"/>
  <c r="F80" i="6"/>
  <c r="I80" i="6"/>
  <c r="L80" i="6"/>
  <c r="F117" i="6"/>
  <c r="I117" i="6"/>
  <c r="L117" i="6"/>
  <c r="L66" i="6"/>
  <c r="I66" i="6"/>
  <c r="F66" i="6"/>
  <c r="I18" i="6"/>
  <c r="F18" i="6"/>
  <c r="L18" i="6"/>
  <c r="F147" i="6"/>
  <c r="L147" i="6"/>
  <c r="I147" i="6"/>
  <c r="L139" i="6"/>
  <c r="I139" i="6"/>
  <c r="F139" i="6"/>
  <c r="L125" i="6"/>
  <c r="F125" i="6"/>
  <c r="I125" i="6"/>
  <c r="L82" i="6"/>
  <c r="F82" i="6"/>
  <c r="I82" i="6"/>
  <c r="I91" i="6"/>
  <c r="L91" i="6"/>
  <c r="F91" i="6"/>
  <c r="I41" i="6"/>
  <c r="L41" i="6"/>
  <c r="F41" i="6"/>
  <c r="I123" i="6"/>
  <c r="F123" i="6"/>
  <c r="L123" i="6"/>
  <c r="F54" i="6"/>
  <c r="I54" i="6"/>
  <c r="L54" i="6"/>
  <c r="L68" i="6"/>
  <c r="I68" i="6"/>
  <c r="F68" i="6"/>
  <c r="I75" i="6"/>
  <c r="L75" i="6"/>
  <c r="F75" i="6"/>
  <c r="I103" i="6"/>
  <c r="F103" i="6"/>
  <c r="L103" i="6"/>
  <c r="F88" i="6"/>
  <c r="I88" i="6"/>
  <c r="L88" i="6"/>
  <c r="L16" i="6"/>
  <c r="I16" i="6"/>
  <c r="F16" i="6"/>
  <c r="I33" i="6"/>
  <c r="F33" i="6"/>
  <c r="L33" i="6"/>
  <c r="I95" i="6"/>
  <c r="F95" i="6"/>
  <c r="L95" i="6"/>
  <c r="L26" i="6"/>
  <c r="F26" i="6"/>
  <c r="I26" i="6"/>
  <c r="F55" i="6"/>
  <c r="I55" i="6"/>
  <c r="L55" i="6"/>
  <c r="I60" i="6"/>
  <c r="F60" i="6"/>
  <c r="L60" i="6"/>
  <c r="I73" i="6"/>
  <c r="L73" i="6"/>
  <c r="F73" i="6"/>
  <c r="I140" i="6"/>
  <c r="F140" i="6"/>
  <c r="L140" i="6"/>
  <c r="L21" i="6"/>
  <c r="I21" i="6"/>
  <c r="F21" i="6"/>
  <c r="L42" i="6"/>
  <c r="I42" i="6"/>
  <c r="F42" i="6"/>
  <c r="L85" i="6"/>
  <c r="I85" i="6"/>
  <c r="F85" i="6"/>
  <c r="F129" i="6"/>
  <c r="I129" i="6"/>
  <c r="L129" i="6"/>
  <c r="I99" i="6"/>
  <c r="F99" i="6"/>
  <c r="L99" i="6"/>
  <c r="L71" i="6"/>
  <c r="F71" i="6"/>
  <c r="I71" i="6"/>
  <c r="L122" i="6"/>
  <c r="F122" i="6"/>
  <c r="I122" i="6"/>
  <c r="F51" i="6"/>
  <c r="L51" i="6"/>
  <c r="I51" i="6"/>
  <c r="L98" i="6"/>
  <c r="I98" i="6"/>
  <c r="F98" i="6"/>
  <c r="F31" i="6"/>
  <c r="L31" i="6"/>
  <c r="I31" i="6"/>
  <c r="L43" i="6"/>
  <c r="I43" i="6"/>
  <c r="F43" i="6"/>
  <c r="L113" i="6"/>
  <c r="F113" i="6"/>
  <c r="I113" i="6"/>
  <c r="L64" i="6"/>
  <c r="F64" i="6"/>
  <c r="I64" i="6"/>
  <c r="L37" i="6"/>
  <c r="I37" i="6"/>
  <c r="F37" i="6"/>
  <c r="L47" i="6"/>
  <c r="I47" i="6"/>
  <c r="F47" i="6"/>
  <c r="L127" i="6"/>
  <c r="F127" i="6"/>
  <c r="I127" i="6"/>
  <c r="F144" i="6"/>
  <c r="F143" i="6" s="1"/>
  <c r="E143" i="6" s="1"/>
  <c r="I144" i="6"/>
  <c r="I143" i="6" s="1"/>
  <c r="H143" i="6" s="1"/>
  <c r="L144" i="6"/>
  <c r="L143" i="6" s="1"/>
  <c r="K143" i="6" s="1"/>
  <c r="L25" i="6"/>
  <c r="F25" i="6"/>
  <c r="I25" i="6"/>
  <c r="L78" i="6"/>
  <c r="I78" i="6"/>
  <c r="F78" i="6"/>
  <c r="L34" i="6"/>
  <c r="F34" i="6"/>
  <c r="I34" i="6"/>
  <c r="I56" i="6"/>
  <c r="L56" i="6"/>
  <c r="F56" i="6"/>
  <c r="L53" i="6"/>
  <c r="F53" i="6"/>
  <c r="I53" i="6"/>
  <c r="F135" i="6"/>
  <c r="I135" i="6"/>
  <c r="L135" i="6"/>
  <c r="I30" i="6"/>
  <c r="F30" i="6"/>
  <c r="L30" i="6"/>
  <c r="I137" i="6"/>
  <c r="L137" i="6"/>
  <c r="F137" i="6"/>
  <c r="I120" i="6"/>
  <c r="L120" i="6"/>
  <c r="F120" i="6"/>
  <c r="I79" i="6"/>
  <c r="L79" i="6"/>
  <c r="F79" i="6"/>
  <c r="I46" i="6"/>
  <c r="F46" i="6"/>
  <c r="L46" i="6"/>
  <c r="F100" i="6"/>
  <c r="I100" i="6"/>
  <c r="L100" i="6"/>
  <c r="F93" i="6"/>
  <c r="I93" i="6"/>
  <c r="L93" i="6"/>
  <c r="L29" i="6"/>
  <c r="I29" i="6"/>
  <c r="F29" i="6"/>
  <c r="L90" i="6"/>
  <c r="I90" i="6"/>
  <c r="F90" i="6"/>
  <c r="F141" i="6"/>
  <c r="L141" i="6"/>
  <c r="I141" i="6"/>
  <c r="C150" i="6"/>
  <c r="I131" i="6"/>
  <c r="F131" i="6"/>
  <c r="L131" i="6"/>
  <c r="F142" i="6"/>
  <c r="I142" i="6"/>
  <c r="L142" i="6"/>
  <c r="L149" i="6"/>
  <c r="I149" i="6"/>
  <c r="F149" i="6"/>
  <c r="L126" i="6"/>
  <c r="F126" i="6"/>
  <c r="I126" i="6"/>
  <c r="F23" i="6"/>
  <c r="L23" i="6"/>
  <c r="I23" i="6"/>
  <c r="I38" i="6"/>
  <c r="L38" i="6"/>
  <c r="F38" i="6"/>
  <c r="I83" i="6"/>
  <c r="F83" i="6"/>
  <c r="L83" i="6"/>
  <c r="L86" i="6"/>
  <c r="I86" i="6"/>
  <c r="F86" i="6"/>
  <c r="F24" i="6"/>
  <c r="L24" i="6"/>
  <c r="I24" i="6"/>
  <c r="F92" i="6"/>
  <c r="L92" i="6"/>
  <c r="I92" i="6"/>
  <c r="I132" i="6"/>
  <c r="L132" i="6"/>
  <c r="F132" i="6"/>
  <c r="F74" i="6"/>
  <c r="I74" i="6"/>
  <c r="L74" i="6"/>
  <c r="L36" i="6"/>
  <c r="I36" i="6"/>
  <c r="F36" i="6"/>
  <c r="I87" i="6"/>
  <c r="L87" i="6"/>
  <c r="F87" i="6"/>
  <c r="I57" i="6"/>
  <c r="L57" i="6"/>
  <c r="F57" i="6"/>
  <c r="L35" i="6"/>
  <c r="I35" i="6"/>
  <c r="F35" i="6"/>
  <c r="I96" i="6"/>
  <c r="L96" i="6"/>
  <c r="F96" i="6"/>
  <c r="F109" i="6"/>
  <c r="I109" i="6"/>
  <c r="L109" i="6"/>
  <c r="F108" i="6"/>
  <c r="I108" i="6"/>
  <c r="L108" i="6"/>
  <c r="I111" i="6"/>
  <c r="F111" i="6"/>
  <c r="L111" i="6"/>
  <c r="L28" i="6"/>
  <c r="F28" i="6"/>
  <c r="I28" i="6"/>
  <c r="F50" i="6"/>
  <c r="I50" i="6"/>
  <c r="L50" i="6"/>
  <c r="I104" i="6"/>
  <c r="L104" i="6"/>
  <c r="F104" i="6"/>
  <c r="F116" i="6"/>
  <c r="I116" i="6"/>
  <c r="L116" i="6"/>
  <c r="L106" i="6"/>
  <c r="I106" i="6"/>
  <c r="F106" i="6"/>
  <c r="I84" i="6"/>
  <c r="L84" i="6"/>
  <c r="F84" i="6"/>
  <c r="I32" i="6"/>
  <c r="L32" i="6"/>
  <c r="F32" i="6"/>
  <c r="F70" i="6"/>
  <c r="I70" i="6"/>
  <c r="L70" i="6"/>
  <c r="L94" i="6"/>
  <c r="I94" i="6"/>
  <c r="F94" i="6"/>
  <c r="F130" i="6"/>
  <c r="I130" i="6"/>
  <c r="L130" i="6"/>
  <c r="I124" i="6"/>
  <c r="L124" i="6"/>
  <c r="F124" i="6"/>
  <c r="I17" i="6"/>
  <c r="F17" i="6"/>
  <c r="L17" i="6"/>
  <c r="L102" i="6"/>
  <c r="F102" i="6"/>
  <c r="I102" i="6"/>
  <c r="L105" i="6"/>
  <c r="I105" i="6"/>
  <c r="F105" i="6"/>
  <c r="L62" i="6"/>
  <c r="F62" i="6"/>
  <c r="I62" i="6"/>
  <c r="I44" i="6"/>
  <c r="L44" i="6"/>
  <c r="F44" i="6"/>
  <c r="I107" i="6"/>
  <c r="F107" i="6"/>
  <c r="L107" i="6"/>
  <c r="D81" i="5"/>
  <c r="D98" i="5" l="1"/>
  <c r="D36" i="5"/>
  <c r="D75" i="5"/>
  <c r="D51" i="5"/>
  <c r="D26" i="5"/>
  <c r="D103" i="5"/>
  <c r="D66" i="5"/>
  <c r="D84" i="5"/>
  <c r="D44" i="5"/>
  <c r="D116" i="5"/>
  <c r="D94" i="5"/>
  <c r="D67" i="5"/>
  <c r="D53" i="5"/>
  <c r="D119" i="5"/>
  <c r="D42" i="5"/>
  <c r="D89" i="5"/>
  <c r="D121" i="5"/>
  <c r="D62" i="5"/>
  <c r="D118" i="5"/>
  <c r="D127" i="5"/>
  <c r="D40" i="5"/>
  <c r="D54" i="5"/>
  <c r="D80" i="5"/>
  <c r="D114" i="5"/>
  <c r="D93" i="5"/>
  <c r="D110" i="5"/>
  <c r="D69" i="5"/>
  <c r="D83" i="5"/>
  <c r="D132" i="5"/>
  <c r="D85" i="5"/>
  <c r="D29" i="5"/>
  <c r="D58" i="5"/>
  <c r="D79" i="5"/>
  <c r="L39" i="6"/>
  <c r="K39" i="6" s="1"/>
  <c r="D76" i="5"/>
  <c r="D120" i="5"/>
  <c r="D19" i="5"/>
  <c r="D28" i="5"/>
  <c r="D20" i="5"/>
  <c r="D130" i="5"/>
  <c r="D25" i="5"/>
  <c r="D23" i="5"/>
  <c r="D95" i="5"/>
  <c r="D73" i="5"/>
  <c r="D52" i="5"/>
  <c r="D107" i="5"/>
  <c r="D59" i="5"/>
  <c r="D27" i="5"/>
  <c r="D32" i="5"/>
  <c r="D126" i="5"/>
  <c r="D117" i="5"/>
  <c r="D37" i="5"/>
  <c r="D123" i="5"/>
  <c r="D113" i="5"/>
  <c r="D128" i="5"/>
  <c r="D48" i="5"/>
  <c r="D64" i="5"/>
  <c r="D106" i="5"/>
  <c r="D68" i="5"/>
  <c r="D60" i="5"/>
  <c r="D24" i="5"/>
  <c r="D108" i="5"/>
  <c r="D101" i="5"/>
  <c r="D104" i="5"/>
  <c r="D45" i="5"/>
  <c r="D35" i="5"/>
  <c r="D115" i="5"/>
  <c r="D13" i="5"/>
  <c r="E13" i="5" s="1"/>
  <c r="D92" i="5"/>
  <c r="D102" i="5"/>
  <c r="D56" i="5"/>
  <c r="D125" i="5"/>
  <c r="D14" i="5"/>
  <c r="D55" i="5"/>
  <c r="D41" i="5"/>
  <c r="D77" i="5"/>
  <c r="D49" i="5"/>
  <c r="D82" i="5"/>
  <c r="D87" i="5"/>
  <c r="D34" i="5"/>
  <c r="L45" i="6"/>
  <c r="K45" i="6" s="1"/>
  <c r="L14" i="6"/>
  <c r="K14" i="6" s="1"/>
  <c r="D109" i="5"/>
  <c r="D63" i="5"/>
  <c r="D78" i="5"/>
  <c r="D124" i="5"/>
  <c r="D96" i="5"/>
  <c r="D30" i="5"/>
  <c r="D33" i="5"/>
  <c r="D97" i="5"/>
  <c r="D43" i="5"/>
  <c r="D22" i="5"/>
  <c r="D74" i="5"/>
  <c r="I39" i="6"/>
  <c r="H39" i="6" s="1"/>
  <c r="D17" i="5"/>
  <c r="D105" i="5"/>
  <c r="D46" i="5"/>
  <c r="D21" i="5"/>
  <c r="D90" i="5"/>
  <c r="D88" i="5"/>
  <c r="D39" i="5"/>
  <c r="D111" i="5"/>
  <c r="D86" i="5"/>
  <c r="D99" i="5"/>
  <c r="D31" i="5"/>
  <c r="D133" i="5"/>
  <c r="D70" i="5"/>
  <c r="D100" i="5"/>
  <c r="D47" i="5"/>
  <c r="L134" i="6"/>
  <c r="K134" i="6" s="1"/>
  <c r="I52" i="6"/>
  <c r="H52" i="6" s="1"/>
  <c r="F72" i="6"/>
  <c r="E72" i="6" s="1"/>
  <c r="I45" i="6"/>
  <c r="H45" i="6" s="1"/>
  <c r="F121" i="6"/>
  <c r="E121" i="6" s="1"/>
  <c r="L72" i="6"/>
  <c r="K72" i="6" s="1"/>
  <c r="D131" i="5"/>
  <c r="D122" i="5"/>
  <c r="D50" i="5"/>
  <c r="D129" i="5"/>
  <c r="D61" i="5"/>
  <c r="D91" i="5"/>
  <c r="D16" i="5"/>
  <c r="D57" i="5"/>
  <c r="D71" i="5"/>
  <c r="D112" i="5"/>
  <c r="D65" i="5"/>
  <c r="D18" i="5"/>
  <c r="D72" i="5"/>
  <c r="D134" i="5"/>
  <c r="D15" i="5"/>
  <c r="F134" i="6"/>
  <c r="E134" i="6" s="1"/>
  <c r="I72" i="6"/>
  <c r="H72" i="6" s="1"/>
  <c r="F14" i="6"/>
  <c r="E14" i="6" s="1"/>
  <c r="I121" i="6"/>
  <c r="H121" i="6" s="1"/>
  <c r="O150" i="6"/>
  <c r="N150" i="6" s="1"/>
  <c r="C151" i="6"/>
  <c r="L22" i="6"/>
  <c r="K22" i="6" s="1"/>
  <c r="I89" i="6"/>
  <c r="H89" i="6" s="1"/>
  <c r="F52" i="6"/>
  <c r="E52" i="6" s="1"/>
  <c r="L52" i="6"/>
  <c r="K52" i="6" s="1"/>
  <c r="I146" i="6"/>
  <c r="F58" i="6"/>
  <c r="E58" i="6" s="1"/>
  <c r="F76" i="6"/>
  <c r="E76" i="6" s="1"/>
  <c r="L121" i="6"/>
  <c r="K121" i="6" s="1"/>
  <c r="I58" i="6"/>
  <c r="H58" i="6" s="1"/>
  <c r="L89" i="6"/>
  <c r="K89" i="6" s="1"/>
  <c r="F39" i="6"/>
  <c r="E39" i="6" s="1"/>
  <c r="L146" i="6"/>
  <c r="F146" i="6"/>
  <c r="F22" i="6"/>
  <c r="E22" i="6" s="1"/>
  <c r="I22" i="6"/>
  <c r="H22" i="6" s="1"/>
  <c r="I134" i="6"/>
  <c r="H134" i="6" s="1"/>
  <c r="F45" i="6"/>
  <c r="E45" i="6" s="1"/>
  <c r="L58" i="6"/>
  <c r="K58" i="6" s="1"/>
  <c r="L65" i="6"/>
  <c r="K65" i="6" s="1"/>
  <c r="I14" i="6"/>
  <c r="H14" i="6" s="1"/>
  <c r="L76" i="6"/>
  <c r="K76" i="6" s="1"/>
  <c r="F65" i="6"/>
  <c r="E65" i="6" s="1"/>
  <c r="F89" i="6"/>
  <c r="E89" i="6" s="1"/>
  <c r="I65" i="6"/>
  <c r="H65" i="6" s="1"/>
  <c r="I76" i="6"/>
  <c r="H76" i="6" s="1"/>
  <c r="E14" i="5" l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46" i="6"/>
  <c r="F150" i="6"/>
  <c r="H146" i="6"/>
  <c r="I150" i="6"/>
  <c r="K146" i="6"/>
  <c r="L150" i="6"/>
  <c r="O151" i="6" l="1"/>
  <c r="F151" i="6"/>
  <c r="E150" i="6"/>
  <c r="K150" i="6"/>
  <c r="L151" i="6"/>
  <c r="I151" i="6"/>
  <c r="H150" i="6"/>
  <c r="N151" i="6" l="1"/>
  <c r="E151" i="6"/>
  <c r="H151" i="6"/>
  <c r="K151" i="6"/>
</calcChain>
</file>

<file path=xl/sharedStrings.xml><?xml version="1.0" encoding="utf-8"?>
<sst xmlns="http://schemas.openxmlformats.org/spreadsheetml/2006/main" count="2261" uniqueCount="609">
  <si>
    <t>Obra</t>
  </si>
  <si>
    <t>Bancos</t>
  </si>
  <si>
    <t>B.D.I.</t>
  </si>
  <si>
    <t>Encargos Sociais</t>
  </si>
  <si>
    <t>Rascunho - Reforma dos banheiros Sede</t>
  </si>
  <si>
    <t>0,0%</t>
  </si>
  <si>
    <t>Não 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</si>
  <si>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</si>
  <si>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</si>
  <si>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</si>
  <si>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</si>
  <si>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</si>
  <si>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</si>
  <si>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</si>
  <si>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</si>
  <si>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</si>
  <si>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</si>
  <si>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</si>
  <si>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</si>
  <si>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</si>
  <si>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</si>
  <si>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iniciais e administração da obra</t>
  </si>
  <si>
    <t xml:space="preserve"> 1.1 </t>
  </si>
  <si>
    <t xml:space="preserve"> 030105 </t>
  </si>
  <si>
    <t>AGETOP CIVIL</t>
  </si>
  <si>
    <t>Transporte de entulho em conteiner, incluso a carga manual</t>
  </si>
  <si>
    <t>m³</t>
  </si>
  <si>
    <t xml:space="preserve"> 1.2 </t>
  </si>
  <si>
    <t xml:space="preserve"> 00010527 </t>
  </si>
  <si>
    <t>SINAPI</t>
  </si>
  <si>
    <t>Locação de andaime tubular de encaixe, tipo torre, para serviços gerais em altura em toda a obra</t>
  </si>
  <si>
    <t>MXMES</t>
  </si>
  <si>
    <t xml:space="preserve"> 1.3 </t>
  </si>
  <si>
    <t xml:space="preserve"> 97064 </t>
  </si>
  <si>
    <t>Montagem e desmontagem de andaime</t>
  </si>
  <si>
    <t>M</t>
  </si>
  <si>
    <t xml:space="preserve"> 1.4 </t>
  </si>
  <si>
    <t xml:space="preserve"> 00002707 </t>
  </si>
  <si>
    <t>Engenheiro civil</t>
  </si>
  <si>
    <t>H</t>
  </si>
  <si>
    <t xml:space="preserve"> 1.5 </t>
  </si>
  <si>
    <t xml:space="preserve"> 00040818 </t>
  </si>
  <si>
    <t>Encarregado geral de obra</t>
  </si>
  <si>
    <t>MES</t>
  </si>
  <si>
    <t xml:space="preserve"> 1.6 </t>
  </si>
  <si>
    <t xml:space="preserve"> 00004813 </t>
  </si>
  <si>
    <t>Placa de obra em chapa galvanizada conforme exigências do CREA-GO</t>
  </si>
  <si>
    <t>m²</t>
  </si>
  <si>
    <t xml:space="preserve"> 1.7 </t>
  </si>
  <si>
    <t xml:space="preserve"> Decisão Plenária nº 1.457 CREA-GO </t>
  </si>
  <si>
    <t>Próprio</t>
  </si>
  <si>
    <t>Anotação de Responsabilidade Técnica no CREA-GO</t>
  </si>
  <si>
    <t>un</t>
  </si>
  <si>
    <t xml:space="preserve"> 2 </t>
  </si>
  <si>
    <t>Demolições e retiradas</t>
  </si>
  <si>
    <t xml:space="preserve"> 2.1 </t>
  </si>
  <si>
    <t xml:space="preserve"> 97640 </t>
  </si>
  <si>
    <t xml:space="preserve"> 2.2 </t>
  </si>
  <si>
    <t xml:space="preserve"> 97642 </t>
  </si>
  <si>
    <t>Remoção de trama de forros de gesso acartonado e modulado de fibra mineral</t>
  </si>
  <si>
    <t xml:space="preserve"> 2.3 </t>
  </si>
  <si>
    <t xml:space="preserve"> 97622 </t>
  </si>
  <si>
    <t>Demolição de shaft, caso necessário</t>
  </si>
  <si>
    <t xml:space="preserve"> 2.4 </t>
  </si>
  <si>
    <t xml:space="preserve"> 97644 </t>
  </si>
  <si>
    <t>Remoção e retirada de portas, alizares e batentes de madeira para descarte</t>
  </si>
  <si>
    <t xml:space="preserve"> 2.5 </t>
  </si>
  <si>
    <t xml:space="preserve"> 020109 </t>
  </si>
  <si>
    <t>Demolição de piso em granitina incluindo rodapé, tabeira e soleira</t>
  </si>
  <si>
    <t xml:space="preserve"> 2.6 </t>
  </si>
  <si>
    <t xml:space="preserve"> 97631 </t>
  </si>
  <si>
    <t>Demolição de contrapiso</t>
  </si>
  <si>
    <t xml:space="preserve"> 2.7 </t>
  </si>
  <si>
    <t xml:space="preserve"> 97634 </t>
  </si>
  <si>
    <t>Demolição de revestimento cerâmico de parede</t>
  </si>
  <si>
    <t xml:space="preserve"> 2.8 </t>
  </si>
  <si>
    <t xml:space="preserve"> 104791 </t>
  </si>
  <si>
    <t>Demolição de argamassas de parede</t>
  </si>
  <si>
    <t xml:space="preserve"> 2.9 </t>
  </si>
  <si>
    <t xml:space="preserve"> 97663 </t>
  </si>
  <si>
    <t>Remoção de bacia sanitária de louça</t>
  </si>
  <si>
    <t>UN</t>
  </si>
  <si>
    <t xml:space="preserve"> 2.10 </t>
  </si>
  <si>
    <t xml:space="preserve"> 020139 </t>
  </si>
  <si>
    <t>Retirada de bancada em granito</t>
  </si>
  <si>
    <t xml:space="preserve"> 2.11 </t>
  </si>
  <si>
    <t>Remoção de cuba de louça</t>
  </si>
  <si>
    <t xml:space="preserve"> 2.12 </t>
  </si>
  <si>
    <t xml:space="preserve"> 97666 </t>
  </si>
  <si>
    <t>Remoção de metais sanitários de forma manual</t>
  </si>
  <si>
    <t xml:space="preserve"> 2.13 </t>
  </si>
  <si>
    <t xml:space="preserve"> 97664 </t>
  </si>
  <si>
    <t>Retirada de acabamento de válvula de descarga</t>
  </si>
  <si>
    <t xml:space="preserve"> 2.14 </t>
  </si>
  <si>
    <t>Retirada de papeleira e  saboneteira, sem reaproveitamento</t>
  </si>
  <si>
    <t xml:space="preserve"> 2.15 </t>
  </si>
  <si>
    <t xml:space="preserve"> 97665 </t>
  </si>
  <si>
    <t>Remoção de luminárias, de forma manual, sem reaproveitamento</t>
  </si>
  <si>
    <t xml:space="preserve"> 2.16 </t>
  </si>
  <si>
    <t xml:space="preserve"> 97660 </t>
  </si>
  <si>
    <t>Remoção de interruptores/tomadas elétricas, de forma manual, sem reaproveitamento</t>
  </si>
  <si>
    <t xml:space="preserve"> 3 </t>
  </si>
  <si>
    <t>Impermeabilizações</t>
  </si>
  <si>
    <t xml:space="preserve"> 3.1 </t>
  </si>
  <si>
    <t xml:space="preserve"> SEOPR REF BAN. 1 - 87767 adaptado </t>
  </si>
  <si>
    <t>Regularização de superfície do piso para aplicação de camada de impermeabilização</t>
  </si>
  <si>
    <t xml:space="preserve"> 3.2 </t>
  </si>
  <si>
    <t xml:space="preserve"> 87548 </t>
  </si>
  <si>
    <t>Regularização de superfície da parede para aplicação de camada de impermeabilização</t>
  </si>
  <si>
    <t xml:space="preserve"> 3.3 </t>
  </si>
  <si>
    <t xml:space="preserve"> 98555 </t>
  </si>
  <si>
    <t>Impermeabilização de superfície com argamassa polimérica impermeabilizante semiflexível, bicomponente/Membrana acrílica, 3 demãos no mínimo</t>
  </si>
  <si>
    <t xml:space="preserve"> 3.4 </t>
  </si>
  <si>
    <t xml:space="preserve"> 98558 </t>
  </si>
  <si>
    <t>Tratamento de ralo ou ponto emergente com argamassa polimérica / membrana acrílica reforçado com tela de poliéster</t>
  </si>
  <si>
    <t xml:space="preserve"> 3.5 </t>
  </si>
  <si>
    <t xml:space="preserve"> 98559 </t>
  </si>
  <si>
    <t>Tratamento da área de encontro do piso com a parede com tela de poliéster</t>
  </si>
  <si>
    <t xml:space="preserve"> 4 </t>
  </si>
  <si>
    <t>Vedações com tijolos cerâmicos, forro e gesso acartonado</t>
  </si>
  <si>
    <t xml:space="preserve"> 4.1 </t>
  </si>
  <si>
    <t xml:space="preserve"> 103328 </t>
  </si>
  <si>
    <t>Parede de alvenaria de 1/2 vez de bloco cerâmico furado (incluso trechos de bandeirolas e shaft caso necessário, conforme projeto)</t>
  </si>
  <si>
    <t xml:space="preserve"> 4.2 </t>
  </si>
  <si>
    <t xml:space="preserve"> SEOPR REF BAN. 1 - 103328 adaptado </t>
  </si>
  <si>
    <t>Parede de alvenaria de 1/2 vez de bloco cerâmico furado (com execução de junta de dilatação entre a parede construída e a parede existente)</t>
  </si>
  <si>
    <t xml:space="preserve"> 4.3 </t>
  </si>
  <si>
    <t xml:space="preserve"> 98575 </t>
  </si>
  <si>
    <t>Tratamento da junta de dilatação entre paredes (Tarugo de polietileno e selante pu, incluso preenchimento com espuma expansiva pu)</t>
  </si>
  <si>
    <t xml:space="preserve"> 4.4 </t>
  </si>
  <si>
    <t xml:space="preserve"> 96114 </t>
  </si>
  <si>
    <t>Forro em drywall, inclusive estrutura de fixação</t>
  </si>
  <si>
    <t xml:space="preserve"> 4.5 </t>
  </si>
  <si>
    <t xml:space="preserve"> 96113 </t>
  </si>
  <si>
    <t>Forro em placas de gesso</t>
  </si>
  <si>
    <t xml:space="preserve"> 4.6 </t>
  </si>
  <si>
    <t xml:space="preserve"> 96121 </t>
  </si>
  <si>
    <t>Acabamentos para forro (cantoneira, tabica, perfil, junta de dilatação)</t>
  </si>
  <si>
    <t xml:space="preserve"> 5 </t>
  </si>
  <si>
    <t>Esquadrias</t>
  </si>
  <si>
    <t xml:space="preserve"> 5.1 </t>
  </si>
  <si>
    <t xml:space="preserve"> SEOPR REF BAN. 1 - 91014 adaptado </t>
  </si>
  <si>
    <t>Porta de abrir em madeira, lisa, semioca, 70 x 210 cm, espessura de 3,5 cm, em tauari, acabamento com selador acrílico, incluso portal e alizar também em tauari e chapa de alumínio polido nas faces internas e externas, conforme projeto.</t>
  </si>
  <si>
    <t xml:space="preserve"> 5.2 </t>
  </si>
  <si>
    <t xml:space="preserve"> SEOPR REF BAN. 1 - 91013 adaptado </t>
  </si>
  <si>
    <t>Porta de abrir em madeira, lisa, semioca, 60 x 210 cm, espessura de 3,5 cm, em tauari, acabamento com selador acrílico, incluso portal e alizar também em tauari e chapa de alumínio polido nas faces internas e externas, conforme projeto.</t>
  </si>
  <si>
    <t xml:space="preserve"> 5.3 </t>
  </si>
  <si>
    <t xml:space="preserve"> 91306 </t>
  </si>
  <si>
    <t>Fechadura para portas, completa, fornecimento e instalação (com execução de furo), maçaneta tipo alavanca, IMAB ou equivalente, linha Duna, acabamento cromado, guarnição com roseta, conforme projeto.</t>
  </si>
  <si>
    <t xml:space="preserve"> 5.4 </t>
  </si>
  <si>
    <t xml:space="preserve"> 93188 </t>
  </si>
  <si>
    <t>Verga de concreto moldada in loco para porta - 2 ferros de 6,3mm de diâmetro</t>
  </si>
  <si>
    <t xml:space="preserve"> 5.5 </t>
  </si>
  <si>
    <t xml:space="preserve"> 101965 </t>
  </si>
  <si>
    <t>Peitoril em granito verde ubatuba, conforme projeto, fornecimento e instalação</t>
  </si>
  <si>
    <t xml:space="preserve"> 6 </t>
  </si>
  <si>
    <t>Revestimentos de parede</t>
  </si>
  <si>
    <t xml:space="preserve"> 6.1 </t>
  </si>
  <si>
    <t xml:space="preserve"> 87878 </t>
  </si>
  <si>
    <t>Chapisco em paredes internas</t>
  </si>
  <si>
    <t xml:space="preserve"> 6.2 </t>
  </si>
  <si>
    <t xml:space="preserve"> 87546 </t>
  </si>
  <si>
    <t>Emboço em paredes internas, argamassa 1:2:8, espessura mínima de 1 cm</t>
  </si>
  <si>
    <t xml:space="preserve"> 6.3 </t>
  </si>
  <si>
    <t>Reboco em paredes internas, argamassa traço 1:2:8, espessura mínima de 1cm</t>
  </si>
  <si>
    <t xml:space="preserve"> 6.4 </t>
  </si>
  <si>
    <t xml:space="preserve"> SEOPR REF BAN. 1 - 104612 adaptado </t>
  </si>
  <si>
    <t>Revestimento em porcelanato, marca biancogres ou equivalente, dimensões 90x90 cm, cemento grigio</t>
  </si>
  <si>
    <t xml:space="preserve"> 6.5 </t>
  </si>
  <si>
    <t xml:space="preserve"> 104612 </t>
  </si>
  <si>
    <t>Revestimento em porcelanato, marca biancogres ou equivalente, dimesões de 32 x 60 cm, linha originale bianco, acabamento acetinado</t>
  </si>
  <si>
    <t xml:space="preserve"> 6.6 </t>
  </si>
  <si>
    <t xml:space="preserve"> SEOPR REF BAN. 1 - Perfil alumínio Alucentro </t>
  </si>
  <si>
    <t>Perfil em alumínio polido, dimensões de 19 mm x 6,35 mm, instalado no topo do revestimento porcelanato, conforme projeto</t>
  </si>
  <si>
    <t>m</t>
  </si>
  <si>
    <t xml:space="preserve"> 7 </t>
  </si>
  <si>
    <t>Pintura</t>
  </si>
  <si>
    <t xml:space="preserve"> 7.1 </t>
  </si>
  <si>
    <t xml:space="preserve"> 88485 </t>
  </si>
  <si>
    <t>Fundo selador acrílico, aplicação manual em parede, uma demão</t>
  </si>
  <si>
    <t xml:space="preserve"> 7.2 </t>
  </si>
  <si>
    <t xml:space="preserve"> 88497 </t>
  </si>
  <si>
    <t>PAREDE - EMASSAMENTO ACRÍLICO - Emassamento acrílico em paredes - duas demãos, inclui lixamento</t>
  </si>
  <si>
    <t xml:space="preserve"> 7.3 </t>
  </si>
  <si>
    <t xml:space="preserve"> 88489 </t>
  </si>
  <si>
    <t>PAREDE - Pintura acrílica marca Suvinil ou equivalente, cor ouro branco, cód. A162, conforme projeto, acabamento acetinado, duas demãos</t>
  </si>
  <si>
    <t xml:space="preserve"> 7.4 </t>
  </si>
  <si>
    <t>PINTURA LÁTEX ACRÍLICA PREMIUM, APLICAÇÃO MANUAL EM PAREDES, DUAS DEMÃOS. AF_04/2023</t>
  </si>
  <si>
    <t xml:space="preserve"> 7.5 </t>
  </si>
  <si>
    <t xml:space="preserve"> 88496 </t>
  </si>
  <si>
    <t>TETO - EMASSAMENTO ACRÍLICO - Emassamento acrílico em teto, duas demãos, inclui lixamento</t>
  </si>
  <si>
    <t xml:space="preserve"> 7.6 </t>
  </si>
  <si>
    <t xml:space="preserve"> 88488 </t>
  </si>
  <si>
    <t>TETO - Pintura PVA acabamento fosco, cor branco neve, conforme projeto, duas demãos</t>
  </si>
  <si>
    <t xml:space="preserve"> 8 </t>
  </si>
  <si>
    <t>Pisos</t>
  </si>
  <si>
    <t xml:space="preserve"> 8.1 </t>
  </si>
  <si>
    <t xml:space="preserve"> 87767 </t>
  </si>
  <si>
    <t>Contrapiso em argamassa traço 1:4, espessura mínima de 4 cm</t>
  </si>
  <si>
    <t xml:space="preserve"> 8.2 </t>
  </si>
  <si>
    <t xml:space="preserve"> SEOPR REF BAN. 1 - 104596 adaptado </t>
  </si>
  <si>
    <t>Revestimento de piso em porcelanato, marca biancogres ou equivalente, dimensões 90x90 cm, cemento grigio</t>
  </si>
  <si>
    <t xml:space="preserve"> 8.3 </t>
  </si>
  <si>
    <t xml:space="preserve"> 98689 </t>
  </si>
  <si>
    <t>Soleira em granito verde ubatuba, dimensões de 70 e 60 cm x 15 cm, acabamento escovado, conforme projeto, fornecimento e instalação</t>
  </si>
  <si>
    <t xml:space="preserve"> 9 </t>
  </si>
  <si>
    <t xml:space="preserve"> 9.1 </t>
  </si>
  <si>
    <t xml:space="preserve"> SEOPR REF BAN. 1 - Válvula de descarga 99635 adaptado </t>
  </si>
  <si>
    <t>Adaptação da altura (quando necessário), conforme projeto e substituição da válvula de descarga - Válvula de descarga cromada, 1 1/2'', acabamento hydra duo, cromada, cód. 2545.C.112</t>
  </si>
  <si>
    <t xml:space="preserve"> 9.2 </t>
  </si>
  <si>
    <t xml:space="preserve"> 90445 </t>
  </si>
  <si>
    <t>Rasgo em alvenaria para instalação de tubos com diâmetros entre 25mm e 100mm</t>
  </si>
  <si>
    <t xml:space="preserve"> 9.3 </t>
  </si>
  <si>
    <t xml:space="preserve"> 90467 </t>
  </si>
  <si>
    <t>Chumbamento linear para instalação de tubos com diâmetros entre 25mm e 100mm</t>
  </si>
  <si>
    <t xml:space="preserve"> 9.4 </t>
  </si>
  <si>
    <t xml:space="preserve"> 90438 </t>
  </si>
  <si>
    <t>Furo em alvenaria, para instalações hidráulicas, diâmetros entre 25 mm e 100 mm</t>
  </si>
  <si>
    <t xml:space="preserve"> 9.5 </t>
  </si>
  <si>
    <t xml:space="preserve"> 89356 </t>
  </si>
  <si>
    <t>Tubo PVC soldável diâmetro 25mm</t>
  </si>
  <si>
    <t xml:space="preserve"> 9.6 </t>
  </si>
  <si>
    <t xml:space="preserve"> 89366 </t>
  </si>
  <si>
    <t>Joelho 90º com bucha de latão, PVC soldável, DN 25mmx3/4"</t>
  </si>
  <si>
    <t xml:space="preserve"> 9.7 </t>
  </si>
  <si>
    <t xml:space="preserve"> 89362 </t>
  </si>
  <si>
    <t>Joelho 90º PVC soldável diâmetro 25mm</t>
  </si>
  <si>
    <t xml:space="preserve"> 9.8 </t>
  </si>
  <si>
    <t xml:space="preserve"> 89378 </t>
  </si>
  <si>
    <t>Luva PVC soldável diâmetro 25mm</t>
  </si>
  <si>
    <t xml:space="preserve"> 9.9 </t>
  </si>
  <si>
    <t xml:space="preserve"> 89395 </t>
  </si>
  <si>
    <t>Tê PVC soldável diâmetro 25mm</t>
  </si>
  <si>
    <t xml:space="preserve"> 9.10 </t>
  </si>
  <si>
    <t xml:space="preserve"> 89987 </t>
  </si>
  <si>
    <t>Registro de gaveta bruto, latão, roscável, 3/4", com acabamento e canopla cromados</t>
  </si>
  <si>
    <t xml:space="preserve"> 9.11 </t>
  </si>
  <si>
    <t xml:space="preserve"> 89711 </t>
  </si>
  <si>
    <t>Tubo PVC soldável, esgoto, DN 40mm</t>
  </si>
  <si>
    <t xml:space="preserve"> 9.12 </t>
  </si>
  <si>
    <t xml:space="preserve"> 89724 </t>
  </si>
  <si>
    <t>Joelho 90º, PVC, SN, esgoto, diâmetro 40mm</t>
  </si>
  <si>
    <t xml:space="preserve"> 10 </t>
  </si>
  <si>
    <t xml:space="preserve"> 10.1 </t>
  </si>
  <si>
    <t xml:space="preserve"> 10.2 </t>
  </si>
  <si>
    <t xml:space="preserve"> 10.3 </t>
  </si>
  <si>
    <t xml:space="preserve"> 10.4 </t>
  </si>
  <si>
    <t xml:space="preserve"> 90441 </t>
  </si>
  <si>
    <t>Furo em concreto, para instalações hidráulicas, diâmetros entre 25 mm e 100 mm</t>
  </si>
  <si>
    <t xml:space="preserve"> 10.5 </t>
  </si>
  <si>
    <t xml:space="preserve"> 104784 </t>
  </si>
  <si>
    <t>Passante tipo tubo, fixado em laje, para passagem de tubulações com no máximo 100 mm de diâmetro</t>
  </si>
  <si>
    <t xml:space="preserve"> 10.6 </t>
  </si>
  <si>
    <t xml:space="preserve"> 89630 </t>
  </si>
  <si>
    <t>Tê de redução PVC soldável diâmetro 75mm - 50mm</t>
  </si>
  <si>
    <t xml:space="preserve"> 10.7 </t>
  </si>
  <si>
    <t xml:space="preserve"> 103984 </t>
  </si>
  <si>
    <t>Joelho 90º PVC soldável diâmetro  50mm</t>
  </si>
  <si>
    <t xml:space="preserve"> 10.8 </t>
  </si>
  <si>
    <t xml:space="preserve"> 103979 </t>
  </si>
  <si>
    <t>Tubo PVC soldável diâmetro 50mm</t>
  </si>
  <si>
    <t xml:space="preserve"> 10.9 </t>
  </si>
  <si>
    <t xml:space="preserve"> 104006 </t>
  </si>
  <si>
    <t>Tê de redução PVC soldável diâmetro 50mm - 25mm</t>
  </si>
  <si>
    <t xml:space="preserve"> 10.10 </t>
  </si>
  <si>
    <t xml:space="preserve"> 10.11 </t>
  </si>
  <si>
    <t xml:space="preserve"> 10.12 </t>
  </si>
  <si>
    <t xml:space="preserve"> 10.13 </t>
  </si>
  <si>
    <t xml:space="preserve"> 90373 </t>
  </si>
  <si>
    <t>Joelho 90º com bucha de latão, PVC soldável diâmetro 25mm</t>
  </si>
  <si>
    <t xml:space="preserve"> 10.14 </t>
  </si>
  <si>
    <t xml:space="preserve"> 89391 </t>
  </si>
  <si>
    <t>Adaptador curto com bolsa e rosca, PVC soldável diâmetro 32mm x 1"</t>
  </si>
  <si>
    <t xml:space="preserve"> 10.15 </t>
  </si>
  <si>
    <t xml:space="preserve"> 104001 </t>
  </si>
  <si>
    <t>Adaptador curto com bolsa e rosca, PVC soldável diâmetro 50mm x 1.1/2"</t>
  </si>
  <si>
    <t xml:space="preserve"> 10.16 </t>
  </si>
  <si>
    <t xml:space="preserve"> 10.17 </t>
  </si>
  <si>
    <t>Válvula de descarga cromada, 1 1/2'', acabamento hydra duo, cromada, cód. 2545.C.112</t>
  </si>
  <si>
    <t xml:space="preserve"> 10.18 </t>
  </si>
  <si>
    <t xml:space="preserve"> 104352 </t>
  </si>
  <si>
    <t>Tê PVC, SN, ventilação, diâmetro 50mm x 40mm</t>
  </si>
  <si>
    <t xml:space="preserve"> 10.19 </t>
  </si>
  <si>
    <t xml:space="preserve"> 89801 </t>
  </si>
  <si>
    <t>Joelho 90º PVC, SN, ventilação, diâmetro entre 40mm e 50mm</t>
  </si>
  <si>
    <t xml:space="preserve"> 10.20 </t>
  </si>
  <si>
    <t xml:space="preserve"> 89798 </t>
  </si>
  <si>
    <t>Tubo PVC soldável, ventilação, diâmetro entre 40mm e 50mm</t>
  </si>
  <si>
    <t xml:space="preserve"> 10.21 </t>
  </si>
  <si>
    <t xml:space="preserve"> 89834 </t>
  </si>
  <si>
    <t>Junção simples, PVC, SN, esgoto, diâmetro 100mm x 100mm</t>
  </si>
  <si>
    <t xml:space="preserve"> 10.22 </t>
  </si>
  <si>
    <t xml:space="preserve"> 89746 </t>
  </si>
  <si>
    <t>Joelho 45º, PVC, SN, esgoto, diâmetro 100mm</t>
  </si>
  <si>
    <t xml:space="preserve"> 10.23 </t>
  </si>
  <si>
    <t xml:space="preserve"> 89744 </t>
  </si>
  <si>
    <t>Joelho 90º, PVC, SN, esgoto, diâmetro 100mm</t>
  </si>
  <si>
    <t xml:space="preserve"> 10.24 </t>
  </si>
  <si>
    <t xml:space="preserve"> 89714 </t>
  </si>
  <si>
    <t>Tubo PVC soldável, esgoto, DN 100mm</t>
  </si>
  <si>
    <t xml:space="preserve"> 10.25 </t>
  </si>
  <si>
    <t xml:space="preserve"> 104345 </t>
  </si>
  <si>
    <t>Junção de redução, PVC, SN, esgoto, diâmetro 100mm x 50mm</t>
  </si>
  <si>
    <t xml:space="preserve"> 10.26 </t>
  </si>
  <si>
    <t xml:space="preserve"> 89732 </t>
  </si>
  <si>
    <t>Joelho 45º, PVC, SN, esgoto, diâmetro 50mm</t>
  </si>
  <si>
    <t xml:space="preserve"> 10.27 </t>
  </si>
  <si>
    <t xml:space="preserve"> 89712 </t>
  </si>
  <si>
    <t>Tubo PVC soldável, esgoto, DN 50mm</t>
  </si>
  <si>
    <t xml:space="preserve"> 10.28 </t>
  </si>
  <si>
    <t xml:space="preserve"> 10.29 </t>
  </si>
  <si>
    <t xml:space="preserve"> 10.30 </t>
  </si>
  <si>
    <t xml:space="preserve"> 104329 </t>
  </si>
  <si>
    <t>Caixa sifonada, com grelha, PVC, DN 150 x 150 x 50 mm</t>
  </si>
  <si>
    <t xml:space="preserve"> 10.31 </t>
  </si>
  <si>
    <t xml:space="preserve"> 104660 </t>
  </si>
  <si>
    <t>Adaptações hidrossanitárias necessárias, de acordo com situação de execução in loco</t>
  </si>
  <si>
    <t xml:space="preserve"> 11 </t>
  </si>
  <si>
    <t>Louças, metais, bancadas e acessórios de sanitário</t>
  </si>
  <si>
    <t xml:space="preserve"> 11.1 </t>
  </si>
  <si>
    <t xml:space="preserve"> SEOPR REF BAN. 1 - Bancada e rodamão 86895 e 98685 adaptados </t>
  </si>
  <si>
    <t>Bancada e rodamão incluso em granito verde ubatuba polido, conforme projeto, fornecimento e instalação.</t>
  </si>
  <si>
    <t xml:space="preserve"> 11.2 </t>
  </si>
  <si>
    <t xml:space="preserve"> SEOPR REF BAN. 1 - 86901 adaptado </t>
  </si>
  <si>
    <t>Cuba de semiencaixe DECA ou equivalente, quadrada, com mesa, dimensões 490 x 390 cm, conforme projeto, fornecimento e instalação.</t>
  </si>
  <si>
    <t xml:space="preserve"> 11.3 </t>
  </si>
  <si>
    <t xml:space="preserve"> 00038643 </t>
  </si>
  <si>
    <t>Válvula em metal cromado para lavatório, fornecimento e instalação</t>
  </si>
  <si>
    <t xml:space="preserve"> 11.4 </t>
  </si>
  <si>
    <t xml:space="preserve"> 100853 </t>
  </si>
  <si>
    <t>Torneira de mesa DECA, bica baixa para lavatório, mecanismo 1/4 de volta, linha link, cromado, cód. 1197.C.LNK, fornecimento e instalação</t>
  </si>
  <si>
    <t xml:space="preserve"> 11.5 </t>
  </si>
  <si>
    <t xml:space="preserve"> 86881 </t>
  </si>
  <si>
    <t>Sifão rígido, DECA ou equivalente, conforme projeto, acabamento cromado, fornecimento e instalação</t>
  </si>
  <si>
    <t xml:space="preserve"> 11.6 </t>
  </si>
  <si>
    <t xml:space="preserve"> 85005 </t>
  </si>
  <si>
    <t>Espelho cristal 4mm, lapidação reta, instalado, conforme projeto</t>
  </si>
  <si>
    <t xml:space="preserve"> 11.7 </t>
  </si>
  <si>
    <t xml:space="preserve"> SEOPR REF BAN. 1 - Ducha higiênica 100853 adaptado </t>
  </si>
  <si>
    <t>Ducha higiênica, marca Deca ou equivalente, linha Link, acabamento cromado, cód. 1984. C.ACT.LNK.CR, fornecimento e instalação</t>
  </si>
  <si>
    <t xml:space="preserve"> 11.8 </t>
  </si>
  <si>
    <t xml:space="preserve"> SEOPR REF BAN. 1 - 95547 adaptado </t>
  </si>
  <si>
    <t>Dispenser para sabonete líquido, 800 ml, modelo Noble, marca Biovis ou equivalente, em aço inox, conforme projeto, fornecimento e instalação</t>
  </si>
  <si>
    <t xml:space="preserve"> 11.9 </t>
  </si>
  <si>
    <t xml:space="preserve"> SEOPR REF BAN. 1 - 95544 adaptado </t>
  </si>
  <si>
    <t>Papeleira Docol ou equivalente, linha Trip, acabamento cromado, cód. 00761806</t>
  </si>
  <si>
    <t xml:space="preserve"> 11.10 </t>
  </si>
  <si>
    <t xml:space="preserve"> SEOPR REF BAN. 1 - papel toalha 95547 adaptado </t>
  </si>
  <si>
    <t>Dispenser para papel toalha, marca Brinox ou equivalente, interfolhado, aço inox e preto, conforme projeto, fornecimento e instalação</t>
  </si>
  <si>
    <t xml:space="preserve"> 11.11 </t>
  </si>
  <si>
    <t xml:space="preserve"> 95470 </t>
  </si>
  <si>
    <t>Vaso sanitário, marca DECA ou equivalente, linha Aspen, louça branca, conforme projeto, fornecimento e instalação (incluso conjunto de ligação).</t>
  </si>
  <si>
    <t xml:space="preserve"> 11.12 </t>
  </si>
  <si>
    <t xml:space="preserve"> SEOPR REF BAN. 1 - 100849 adaptado </t>
  </si>
  <si>
    <t>Assento sanitário, com assento termofixo, com slow close, cód AP766.17, conforme projeto, fornecimento e instalação</t>
  </si>
  <si>
    <t xml:space="preserve"> 12 </t>
  </si>
  <si>
    <t>Limpeza final da obra</t>
  </si>
  <si>
    <t xml:space="preserve"> 12.1 </t>
  </si>
  <si>
    <t xml:space="preserve"> 99826 </t>
  </si>
  <si>
    <t>Limpeza de forro, inclusive estrutura de fixação</t>
  </si>
  <si>
    <t xml:space="preserve"> 12.2 </t>
  </si>
  <si>
    <t xml:space="preserve"> 99807 </t>
  </si>
  <si>
    <t>Limpeza de revestimento de parede</t>
  </si>
  <si>
    <t xml:space="preserve"> 12.3 </t>
  </si>
  <si>
    <t xml:space="preserve"> 99810 </t>
  </si>
  <si>
    <t>Limpeza de piso (durante e ao final da obra), incluso rodapé e soleira</t>
  </si>
  <si>
    <t xml:space="preserve"> 12.4 </t>
  </si>
  <si>
    <t xml:space="preserve"> 99821 </t>
  </si>
  <si>
    <t>Limpeza de janela de vidro com caixilho em aço/alumínio/PVC</t>
  </si>
  <si>
    <t xml:space="preserve"> 12.5 </t>
  </si>
  <si>
    <t xml:space="preserve"> 99822 </t>
  </si>
  <si>
    <t>Limpeza de porta de madeira</t>
  </si>
  <si>
    <t xml:space="preserve"> 12.6 </t>
  </si>
  <si>
    <t xml:space="preserve"> 99817 </t>
  </si>
  <si>
    <t>Limpeza de lavatório de louça com bancada de granito, inclusive metais correspondentes</t>
  </si>
  <si>
    <t xml:space="preserve"> 12.7 </t>
  </si>
  <si>
    <t xml:space="preserve"> 99818 </t>
  </si>
  <si>
    <t>Limpeza de bacia sanitária, inclusive metais correspondentes</t>
  </si>
  <si>
    <t xml:space="preserve"> 12.8 </t>
  </si>
  <si>
    <t xml:space="preserve"> 270501 </t>
  </si>
  <si>
    <t>Limpeza final de obra (itens diversos não previstos anteriormente)</t>
  </si>
  <si>
    <t xml:space="preserve"> 13 </t>
  </si>
  <si>
    <t>Serviços diversos</t>
  </si>
  <si>
    <t xml:space="preserve"> 13.1 </t>
  </si>
  <si>
    <t xml:space="preserve"> 97113 </t>
  </si>
  <si>
    <t>Aplicação de lona plástica para proteção de piso</t>
  </si>
  <si>
    <t xml:space="preserve"> 13.2 </t>
  </si>
  <si>
    <t xml:space="preserve"> SEOPR REF BAN. 1 - Exaustor para banheiro 073893 adaptado </t>
  </si>
  <si>
    <t>Exaustor para banheiro, 15 x 15 cm, potência mínima de 20 W, 60dB, acionamento por sensor de presença, fornecimento e instalação, conforme projeto (incluso tubulação até casa de máquinas)</t>
  </si>
  <si>
    <t xml:space="preserve"> 14 </t>
  </si>
  <si>
    <t>Instalações Elétricas e Cabeamento Estruturado</t>
  </si>
  <si>
    <t xml:space="preserve"> 14.1 </t>
  </si>
  <si>
    <t xml:space="preserve"> 060121 </t>
  </si>
  <si>
    <t>SBC</t>
  </si>
  <si>
    <t>Luminária de embutir plafon 18W LED branco frio 22,5x22,5</t>
  </si>
  <si>
    <t xml:space="preserve"> 14.2 </t>
  </si>
  <si>
    <t xml:space="preserve"> 91981 </t>
  </si>
  <si>
    <t>Interruptor bipolar (1 módulo), 10A/250A, incluindo suporte e placa - Fornecimento e instalação</t>
  </si>
  <si>
    <t xml:space="preserve"> 14.3 </t>
  </si>
  <si>
    <t xml:space="preserve"> 91927 </t>
  </si>
  <si>
    <t>Cabo de cobre flexível isolado, 2,5 mm², anti-chama 0,6/1,0 kV, para circuitos terminais - Fornecimento e instalação</t>
  </si>
  <si>
    <t>Totais -&gt;</t>
  </si>
  <si>
    <t>Total sem BDI</t>
  </si>
  <si>
    <t>Total do BDI</t>
  </si>
  <si>
    <t>Total Geral</t>
  </si>
  <si>
    <t>_______________________________________________________________
Matheus Ogawa
Setor de Engenharia</t>
  </si>
  <si>
    <t xml:space="preserve">Prazo: </t>
  </si>
  <si>
    <t>90 dias</t>
  </si>
  <si>
    <t>JUSTIÇA ELEITORAL</t>
  </si>
  <si>
    <t>Taxa BDI:</t>
  </si>
  <si>
    <t>Tribunal Regional Eleitoral de Goiás</t>
  </si>
  <si>
    <t>Preço material:</t>
  </si>
  <si>
    <t>Preço mão de obra:</t>
  </si>
  <si>
    <t>Preço total da obra:</t>
  </si>
  <si>
    <t>PLANILHA ORÇAMENTÁRIA DE OBRA</t>
  </si>
  <si>
    <t>CÓDIGO</t>
  </si>
  <si>
    <t>DESCRIÇÃO</t>
  </si>
  <si>
    <t>UNIDADE</t>
  </si>
  <si>
    <t>QUANT.</t>
  </si>
  <si>
    <t>PREÇO UNITÁRIO (R$)</t>
  </si>
  <si>
    <t>PREÇO TOTAL (R$)</t>
  </si>
  <si>
    <t>BDI</t>
  </si>
  <si>
    <t xml:space="preserve">PREÇO FINAL  (R$) </t>
  </si>
  <si>
    <t>M.O.</t>
  </si>
  <si>
    <t xml:space="preserve">Material </t>
  </si>
  <si>
    <t>TOTAL GERAL</t>
  </si>
  <si>
    <t>DECLARAÇÃO: Declaramos, em relação à planilha orçamentária apresentada, haver compatibilidade entre quantitativos e custos constantes na referida planilha com os quantitativos do projeto de engenharia e os custos do SINAPI ou do previsto no Art. 2º da Resolução nº 114/2010 do Conselho Nacional de Justiça.</t>
  </si>
  <si>
    <t>Responsável pela parte elétrica e lógica</t>
  </si>
  <si>
    <t>Responsável Técnico</t>
  </si>
  <si>
    <t>Analista Judiciário</t>
  </si>
  <si>
    <t>Eng. Civil Matheus de Oliveira Afonso Ogawa</t>
  </si>
  <si>
    <t>CREA nº 1014411882D-GO</t>
  </si>
  <si>
    <t>Adaptações hidrossanitárias (exceto lavabo construído da secretaria do 6º andar)</t>
  </si>
  <si>
    <t>Lavabo da secretaria 6º andar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</si>
  <si>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</si>
  <si>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</si>
  <si>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</si>
  <si>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</si>
  <si>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</si>
  <si>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</si>
  <si>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</si>
  <si>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</si>
  <si>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</si>
  <si>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</si>
  <si>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2.8</t>
  </si>
  <si>
    <t xml:space="preserve"> 2.9</t>
  </si>
  <si>
    <t xml:space="preserve"> 2.10</t>
  </si>
  <si>
    <t xml:space="preserve"> 2.11</t>
  </si>
  <si>
    <t xml:space="preserve"> 2.12</t>
  </si>
  <si>
    <t xml:space="preserve"> 2.13</t>
  </si>
  <si>
    <t xml:space="preserve"> 2.14</t>
  </si>
  <si>
    <t xml:space="preserve"> 2.15</t>
  </si>
  <si>
    <t xml:space="preserve"> 2.16</t>
  </si>
  <si>
    <t xml:space="preserve"> 6.1</t>
  </si>
  <si>
    <t xml:space="preserve"> 6.3</t>
  </si>
  <si>
    <t xml:space="preserve"> 6.4</t>
  </si>
  <si>
    <t xml:space="preserve"> 6.5</t>
  </si>
  <si>
    <t xml:space="preserve"> 6.6</t>
  </si>
  <si>
    <t xml:space="preserve"> 10.3</t>
  </si>
  <si>
    <t xml:space="preserve"> 10.4</t>
  </si>
  <si>
    <t xml:space="preserve"> 10.5</t>
  </si>
  <si>
    <t xml:space="preserve"> 10.6</t>
  </si>
  <si>
    <t xml:space="preserve"> 10.7</t>
  </si>
  <si>
    <t xml:space="preserve"> 10.8</t>
  </si>
  <si>
    <t xml:space="preserve"> 10.9</t>
  </si>
  <si>
    <t xml:space="preserve"> 10.10</t>
  </si>
  <si>
    <t xml:space="preserve"> 10.11</t>
  </si>
  <si>
    <t xml:space="preserve"> 10.12</t>
  </si>
  <si>
    <t xml:space="preserve"> 10.13</t>
  </si>
  <si>
    <t xml:space="preserve"> 10.14</t>
  </si>
  <si>
    <t xml:space="preserve"> 10.15</t>
  </si>
  <si>
    <t xml:space="preserve"> 10.16</t>
  </si>
  <si>
    <t xml:space="preserve"> 10.17</t>
  </si>
  <si>
    <t xml:space="preserve"> 10.18</t>
  </si>
  <si>
    <t xml:space="preserve"> 10.19</t>
  </si>
  <si>
    <t xml:space="preserve"> 10.20</t>
  </si>
  <si>
    <t xml:space="preserve"> 10.21</t>
  </si>
  <si>
    <t xml:space="preserve"> 10.22</t>
  </si>
  <si>
    <t xml:space="preserve"> 10.23</t>
  </si>
  <si>
    <t xml:space="preserve"> 10.24</t>
  </si>
  <si>
    <t xml:space="preserve"> 10.25</t>
  </si>
  <si>
    <t xml:space="preserve"> 10.26</t>
  </si>
  <si>
    <t xml:space="preserve"> 10.27</t>
  </si>
  <si>
    <t xml:space="preserve"> 10.28</t>
  </si>
  <si>
    <t xml:space="preserve"> 10.29</t>
  </si>
  <si>
    <t xml:space="preserve"> 10.30</t>
  </si>
  <si>
    <t xml:space="preserve"> 10.31</t>
  </si>
  <si>
    <t xml:space="preserve"> 11.3</t>
  </si>
  <si>
    <t xml:space="preserve"> 11.4</t>
  </si>
  <si>
    <t xml:space="preserve"> 11.5</t>
  </si>
  <si>
    <t xml:space="preserve"> 11.6</t>
  </si>
  <si>
    <t xml:space="preserve"> 11.7</t>
  </si>
  <si>
    <t xml:space="preserve"> 11.8</t>
  </si>
  <si>
    <t xml:space="preserve"> 11.9</t>
  </si>
  <si>
    <t xml:space="preserve"> 11.10</t>
  </si>
  <si>
    <t xml:space="preserve"> 11.11</t>
  </si>
  <si>
    <t xml:space="preserve"> 11.12</t>
  </si>
  <si>
    <t xml:space="preserve"> 12.1</t>
  </si>
  <si>
    <t xml:space="preserve"> 12.3</t>
  </si>
  <si>
    <t xml:space="preserve"> 12.4</t>
  </si>
  <si>
    <t xml:space="preserve"> 12.5</t>
  </si>
  <si>
    <t xml:space="preserve"> 12.6</t>
  </si>
  <si>
    <t xml:space="preserve"> 12.7</t>
  </si>
  <si>
    <t xml:space="preserve"> 12.8</t>
  </si>
  <si>
    <t>13.1</t>
  </si>
  <si>
    <t>13.2</t>
  </si>
  <si>
    <t>14.1</t>
  </si>
  <si>
    <t>14.2</t>
  </si>
  <si>
    <t>14.3</t>
  </si>
  <si>
    <t>DEMONSTRATIVO DO B.D.I.</t>
  </si>
  <si>
    <t xml:space="preserve">    % INCIDENTE</t>
  </si>
  <si>
    <t>1</t>
  </si>
  <si>
    <t>ADMINISTRACAO CENTRAL  (AC)</t>
  </si>
  <si>
    <t>1.1</t>
  </si>
  <si>
    <t>FOLHA DE PAGAMENTO E ENCARGOS SOCIAIS</t>
  </si>
  <si>
    <t>1.1.1</t>
  </si>
  <si>
    <t>Diretoria incl. secretarias</t>
  </si>
  <si>
    <t>1.1.2</t>
  </si>
  <si>
    <t>Depto. de Suprimentos e Compras</t>
  </si>
  <si>
    <t>1.1.3</t>
  </si>
  <si>
    <t>Depto. Finan. incl. tesouraria/contabilidade</t>
  </si>
  <si>
    <t>1.1.4</t>
  </si>
  <si>
    <t>Depto. Juridico</t>
  </si>
  <si>
    <t>1.1.5</t>
  </si>
  <si>
    <t>Depto. Planejamento e Orcamento</t>
  </si>
  <si>
    <t>1.1.6</t>
  </si>
  <si>
    <t>Depto. Administrativo</t>
  </si>
  <si>
    <t>1.2</t>
  </si>
  <si>
    <t>INSTALACOES E DESPESAS DIVERSAS</t>
  </si>
  <si>
    <t>1.2.1</t>
  </si>
  <si>
    <t>Taxa de condominio do predio do escritorio</t>
  </si>
  <si>
    <t>1.2.2</t>
  </si>
  <si>
    <t>Seguro do escritorio do deposito</t>
  </si>
  <si>
    <t>1.2.3</t>
  </si>
  <si>
    <t>Moveis e Utensilios</t>
  </si>
  <si>
    <t>1.2.4</t>
  </si>
  <si>
    <t>Taxas e licencas de funcionamento</t>
  </si>
  <si>
    <t>1.2.5</t>
  </si>
  <si>
    <t>Material de consumo (Escrit./limpeza/higiene)</t>
  </si>
  <si>
    <t>1.2.6</t>
  </si>
  <si>
    <t>Consumo de energia</t>
  </si>
  <si>
    <t>1.2.7</t>
  </si>
  <si>
    <t>Despesas com telefone</t>
  </si>
  <si>
    <t>SUB-TOTAL  (AC) ......................................</t>
  </si>
  <si>
    <t>DESPESAS DIVERSAS</t>
  </si>
  <si>
    <t>2.1</t>
  </si>
  <si>
    <t>Riscos e Imprevistos ( R )</t>
  </si>
  <si>
    <t>2.2</t>
  </si>
  <si>
    <t>Garantia de obra (G)</t>
  </si>
  <si>
    <t>2.3</t>
  </si>
  <si>
    <t>Seguros (S)</t>
  </si>
  <si>
    <t>SUB-TOTAL......................................</t>
  </si>
  <si>
    <t>DESPESAS FINANCEIRAS  (DF)</t>
  </si>
  <si>
    <t>3.1</t>
  </si>
  <si>
    <t>Despesas financeira</t>
  </si>
  <si>
    <t>IMPOSTOS E TAXAS  (I)</t>
  </si>
  <si>
    <t>4.1</t>
  </si>
  <si>
    <t>PIS</t>
  </si>
  <si>
    <t>CÁLCULO ISS</t>
  </si>
  <si>
    <t>4.2</t>
  </si>
  <si>
    <t>COFINS</t>
  </si>
  <si>
    <t>VALOR TOTAL OBRA SEM BDI</t>
  </si>
  <si>
    <t>4.3</t>
  </si>
  <si>
    <t>Imposto sobre serviços - ISS</t>
  </si>
  <si>
    <t>VALOR TOTAL MÃO DE OBRA SEM BDI</t>
  </si>
  <si>
    <t>4.4</t>
  </si>
  <si>
    <t>CPRB (conf. Acórdão TCU nº 2293/2013-Plenário)</t>
  </si>
  <si>
    <t>PERCENTUAL DE MÃO DE OBRA:</t>
  </si>
  <si>
    <t>SUB-TOTAL  (I) ......................................</t>
  </si>
  <si>
    <t>ALÍQUOTA MUNICÍPIO GYN</t>
  </si>
  <si>
    <t>PERCENTUAL ISS</t>
  </si>
  <si>
    <t>LUCRO OU BONIFICACAO   (L)</t>
  </si>
  <si>
    <t>5.1</t>
  </si>
  <si>
    <t>Remuneração bruta do construtor</t>
  </si>
  <si>
    <t>OBRA: Reforma e construção Lavabos do prédio sede do TRE-GO</t>
  </si>
  <si>
    <t>LOCAL: Praça Cívica, nº300 - Setor Central - Goiânia-GO</t>
  </si>
  <si>
    <t>ORÇAMENTO - RELATÓRIO DE FONTES DOS PREÇOS</t>
  </si>
  <si>
    <t>BANCO</t>
  </si>
  <si>
    <t>ORÇAMENTO - CURVA ABC DE SERVIÇOS</t>
  </si>
  <si>
    <t>PREÇO</t>
  </si>
  <si>
    <t>PARTICIPAÇÃO</t>
  </si>
  <si>
    <t>CUMULATIVO</t>
  </si>
  <si>
    <t>%</t>
  </si>
  <si>
    <t>VALOR DO ITEM R$</t>
  </si>
  <si>
    <t>30 DIAS - 1ª Parcela</t>
  </si>
  <si>
    <t>% a executar</t>
  </si>
  <si>
    <t>Valor (R$)</t>
  </si>
  <si>
    <t>Total acumulado</t>
  </si>
  <si>
    <t>Total por etapa</t>
  </si>
  <si>
    <t>60 DIAS - 2ª Parcela</t>
  </si>
  <si>
    <t>90 DIAS - Rec. Prov</t>
  </si>
  <si>
    <t>110 DIAS - Rec. Definitivo</t>
  </si>
  <si>
    <t xml:space="preserve"> SEOPR REF BAN. 1 - Perfil Alumínio Alucentro </t>
  </si>
  <si>
    <t xml:space="preserve"> SEOPR REF BAN. 1 - Bancada e Rodamão 86895 e 98685 adaptados </t>
  </si>
  <si>
    <t xml:space="preserve"> SEOPR REF BAN. 1 - Ducha Higiênica 100853 adaptado </t>
  </si>
  <si>
    <t xml:space="preserve"> SEOPR REF BAN. 1 - Exaustor para Banheiro 073893 adaptado </t>
  </si>
  <si>
    <t>Retirada e recortes em forros de gesso e forros de gesso acartonado, modulado de fibra mineral</t>
  </si>
  <si>
    <t>Goiânia, 14 de junho de 2024.</t>
  </si>
  <si>
    <t>Goiânia, 13 de novembro de 2024.</t>
  </si>
  <si>
    <t xml:space="preserve">SINAPI - 09/2024 - Goiás
SBC - 11/2024 - Goiás
AGETOP CIVIL - 06/2024 - Goiás
</t>
  </si>
  <si>
    <t>Remoção de interruptores/tomadas elétricas/sensores, de forma manual, sem reaproveitamento</t>
  </si>
  <si>
    <t>Revestimento de parede, marca biancogres ou equivalente, dimensões 90x90 cm, cemento grigio</t>
  </si>
  <si>
    <t>Registro de gaveta bruto, latão, roscável, com acabamento e canopla cromados</t>
  </si>
  <si>
    <t>Joelho 90º PVC soldável diâmetro 50mm</t>
  </si>
  <si>
    <t>Louças, metais, bancadas e acessórios</t>
  </si>
  <si>
    <t>Bancada e rodamão incluso em granito verde ubatuba polido, conforme projeto, fornecimento e instalação</t>
  </si>
  <si>
    <t>43.496,76</t>
  </si>
  <si>
    <t>80.237,55</t>
  </si>
  <si>
    <t>123.734,31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</si>
</sst>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&quot;R$ &quot;#,##0.00"/>
    <numFmt numFmtId="166" formatCode="0.0000%"/>
  </numFmts>
  <fonts count="30" x14ac:knownFonts="1">
    <font>
      <sz val="11"/>
      <name val="Arial"/>
      <family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1"/>
      <color rgb="FFFFFFFF"/>
      <name val="Calibri"/>
      <family val="2"/>
      <charset val="1"/>
    </font>
    <font>
      <b/>
      <sz val="14"/>
      <color rgb="FFFFFFFF"/>
      <name val="Calibri"/>
      <family val="2"/>
      <charset val="1"/>
    </font>
    <font>
      <sz val="10"/>
      <color rgb="FF000000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16"/>
      <color rgb="FF7F7F7F"/>
      <name val="Verdana"/>
      <family val="2"/>
    </font>
    <font>
      <b/>
      <sz val="10"/>
      <color rgb="FF000000"/>
      <name val="Verdana"/>
      <family val="2"/>
    </font>
    <font>
      <b/>
      <sz val="10"/>
      <name val="Verdana"/>
      <family val="2"/>
    </font>
    <font>
      <b/>
      <sz val="14"/>
      <color rgb="FFFFFFFF"/>
      <name val="Verdana"/>
      <family val="2"/>
    </font>
    <font>
      <sz val="10"/>
      <color rgb="FFFF0000"/>
      <name val="Verdana"/>
      <family val="2"/>
    </font>
    <font>
      <sz val="8"/>
      <name val="Arial"/>
      <family val="1"/>
    </font>
    <font>
      <b/>
      <sz val="12"/>
      <name val="Arial"/>
      <family val="2"/>
      <charset val="1"/>
    </font>
    <font>
      <b/>
      <u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rgb="FFFFFFFF"/>
      <name val="Verdana"/>
      <family val="2"/>
    </font>
    <font>
      <sz val="11"/>
      <name val="Arial"/>
      <family val="1"/>
    </font>
    <font>
      <sz val="10"/>
      <color rgb="FF000000"/>
      <name val="Verdana"/>
      <family val="2"/>
      <charset val="1"/>
    </font>
    <font>
      <sz val="16"/>
      <color rgb="FF7F7F7F"/>
      <name val="Verdana"/>
      <family val="2"/>
      <charset val="1"/>
    </font>
    <font>
      <b/>
      <sz val="10"/>
      <color rgb="FF000000"/>
      <name val="Verdana"/>
      <family val="2"/>
      <charset val="1"/>
    </font>
    <font>
      <sz val="10"/>
      <color rgb="FF000000"/>
      <name val="Arial"/>
      <family val="1"/>
      <charset val="1"/>
    </font>
    <font>
      <sz val="10"/>
      <color theme="1"/>
      <name val="Verdana"/>
      <family val="2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A5A5A5"/>
        <bgColor rgb="FFAFABAB"/>
      </patternFill>
    </fill>
    <fill>
      <patternFill patternType="solid">
        <fgColor rgb="FFB3F7E0"/>
        <bgColor rgb="FFD9FBEF"/>
      </patternFill>
    </fill>
    <fill>
      <patternFill patternType="solid">
        <fgColor rgb="FFD9FBF0"/>
        <bgColor rgb="FFD9FBEF"/>
      </patternFill>
    </fill>
    <fill>
      <patternFill patternType="solid">
        <fgColor rgb="FFAFABAB"/>
        <bgColor rgb="FFA5A5A5"/>
      </patternFill>
    </fill>
    <fill>
      <patternFill patternType="solid">
        <fgColor rgb="FFD9FBEF"/>
        <bgColor rgb="FFD9FBF0"/>
      </patternFill>
    </fill>
    <fill>
      <patternFill patternType="solid">
        <fgColor rgb="FFFFFFCC"/>
        <bgColor rgb="FFF7F3DF"/>
      </patternFill>
    </fill>
    <fill>
      <patternFill patternType="solid">
        <fgColor rgb="FFC0C0C0"/>
        <bgColor rgb="FFCCCCCC"/>
      </patternFill>
    </fill>
    <fill>
      <patternFill patternType="solid">
        <fgColor rgb="FFDAE3F3"/>
        <bgColor rgb="FFD8ECF6"/>
      </patternFill>
    </fill>
  </fills>
  <borders count="7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rgb="FFCCCCCC"/>
      </left>
      <right style="thin">
        <color rgb="FFCCCCCC"/>
      </right>
      <top style="hair">
        <color rgb="FFCCCCCC"/>
      </top>
      <bottom style="hair">
        <color rgb="FFCCCCCC"/>
      </bottom>
      <diagonal/>
    </border>
    <border>
      <left style="hair">
        <color auto="1"/>
      </left>
      <right style="thin">
        <color auto="1"/>
      </right>
      <top style="hair">
        <color rgb="FFCCCCCC"/>
      </top>
      <bottom style="hair">
        <color rgb="FFCCCCCC"/>
      </bottom>
      <diagonal/>
    </border>
    <border>
      <left/>
      <right/>
      <top style="hair">
        <color rgb="FFCCCCCC"/>
      </top>
      <bottom style="hair">
        <color rgb="FFCCCCCC"/>
      </bottom>
      <diagonal/>
    </border>
    <border>
      <left style="thin">
        <color auto="1"/>
      </left>
      <right style="hair">
        <color auto="1"/>
      </right>
      <top style="hair">
        <color rgb="FFCCCCCC"/>
      </top>
      <bottom style="hair">
        <color rgb="FFCCCCCC"/>
      </bottom>
      <diagonal/>
    </border>
    <border>
      <left style="hair">
        <color auto="1"/>
      </left>
      <right style="hair">
        <color auto="1"/>
      </right>
      <top style="hair">
        <color rgb="FFCCCCCC"/>
      </top>
      <bottom style="hair">
        <color rgb="FFCCCCCC"/>
      </bottom>
      <diagonal/>
    </border>
    <border>
      <left style="thin">
        <color auto="1"/>
      </left>
      <right style="thin">
        <color auto="1"/>
      </right>
      <top style="hair">
        <color rgb="FFCCCCCC"/>
      </top>
      <bottom style="hair">
        <color rgb="FFCCCCCC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CCCCC"/>
      </left>
      <right style="thin">
        <color rgb="FFCCCCCC"/>
      </right>
      <top style="hair">
        <color rgb="FFCCCCCC"/>
      </top>
      <bottom/>
      <diagonal/>
    </border>
    <border>
      <left/>
      <right/>
      <top style="double">
        <color rgb="FF3F3F3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ck">
        <color rgb="FF333333"/>
      </left>
      <right/>
      <top style="thick">
        <color rgb="FF333333"/>
      </top>
      <bottom/>
      <diagonal/>
    </border>
    <border>
      <left/>
      <right/>
      <top style="thick">
        <color rgb="FF333333"/>
      </top>
      <bottom/>
      <diagonal/>
    </border>
    <border>
      <left/>
      <right style="thick">
        <color rgb="FF333333"/>
      </right>
      <top style="thick">
        <color rgb="FF333333"/>
      </top>
      <bottom/>
      <diagonal/>
    </border>
    <border>
      <left style="thick">
        <color rgb="FF333333"/>
      </left>
      <right/>
      <top/>
      <bottom/>
      <diagonal/>
    </border>
    <border>
      <left/>
      <right style="thick">
        <color rgb="FF333333"/>
      </right>
      <top/>
      <bottom/>
      <diagonal/>
    </border>
    <border>
      <left style="thick">
        <color rgb="FF333333"/>
      </left>
      <right/>
      <top/>
      <bottom style="thick">
        <color rgb="FF333333"/>
      </bottom>
      <diagonal/>
    </border>
    <border>
      <left/>
      <right/>
      <top/>
      <bottom style="thick">
        <color rgb="FF333333"/>
      </bottom>
      <diagonal/>
    </border>
    <border>
      <left/>
      <right style="thick">
        <color rgb="FF333333"/>
      </right>
      <top/>
      <bottom style="thick">
        <color rgb="FF333333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rgb="FFCCCCCC"/>
      </left>
      <right style="thin">
        <color auto="1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auto="1"/>
      </bottom>
      <diagonal/>
    </border>
    <border>
      <left style="thin">
        <color rgb="FFCCCCCC"/>
      </left>
      <right style="thin">
        <color auto="1"/>
      </right>
      <top style="thin">
        <color rgb="FFCCCCCC"/>
      </top>
      <bottom style="thin">
        <color auto="1"/>
      </bottom>
      <diagonal/>
    </border>
    <border>
      <left style="thin">
        <color rgb="FFCCCCCC"/>
      </left>
      <right style="thin">
        <color rgb="FFCCCCCC"/>
      </right>
      <top style="hair">
        <color rgb="FFCCCCCC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rgb="FFAFABAB"/>
      </bottom>
      <diagonal/>
    </border>
    <border>
      <left style="thin">
        <color auto="1"/>
      </left>
      <right style="hair">
        <color auto="1"/>
      </right>
      <top style="hair">
        <color rgb="FFAFABAB"/>
      </top>
      <bottom style="hair">
        <color rgb="FFAFABAB"/>
      </bottom>
      <diagonal/>
    </border>
    <border>
      <left style="hair">
        <color auto="1"/>
      </left>
      <right style="thin">
        <color auto="1"/>
      </right>
      <top style="hair">
        <color rgb="FFAFABAB"/>
      </top>
      <bottom style="hair">
        <color rgb="FFAFABAB"/>
      </bottom>
      <diagonal/>
    </border>
    <border>
      <left/>
      <right/>
      <top style="hair">
        <color rgb="FFCCCCCC"/>
      </top>
      <bottom/>
      <diagonal/>
    </border>
    <border>
      <left style="thin">
        <color indexed="64"/>
      </left>
      <right style="thin">
        <color rgb="FFCCCCCC"/>
      </right>
      <top style="hair">
        <color rgb="FFCCCCCC"/>
      </top>
      <bottom style="hair">
        <color rgb="FFCCCCCC"/>
      </bottom>
      <diagonal/>
    </border>
    <border>
      <left style="thin">
        <color rgb="FFCCCCCC"/>
      </left>
      <right style="thin">
        <color indexed="64"/>
      </right>
      <top style="hair">
        <color rgb="FFCCCCCC"/>
      </top>
      <bottom style="hair">
        <color rgb="FFCCCCCC"/>
      </bottom>
      <diagonal/>
    </border>
    <border>
      <left style="thin">
        <color indexed="64"/>
      </left>
      <right style="thin">
        <color rgb="FFCCCCCC"/>
      </right>
      <top style="hair">
        <color rgb="FFCCCCCC"/>
      </top>
      <bottom/>
      <diagonal/>
    </border>
    <border>
      <left style="thin">
        <color indexed="64"/>
      </left>
      <right style="thin">
        <color rgb="FFCCCCCC"/>
      </right>
      <top style="hair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hair">
        <color rgb="FFCCCCCC"/>
      </top>
      <bottom/>
      <diagonal/>
    </border>
    <border>
      <left style="thin">
        <color indexed="64"/>
      </left>
      <right/>
      <top style="hair">
        <color rgb="FFAFABAB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CCCCCC"/>
      </right>
      <top/>
      <bottom style="hair">
        <color rgb="FFCCCCCC"/>
      </bottom>
      <diagonal/>
    </border>
    <border>
      <left style="thin">
        <color rgb="FFCCCCCC"/>
      </left>
      <right style="thin">
        <color indexed="64"/>
      </right>
      <top style="hair">
        <color rgb="FFAFABAB"/>
      </top>
      <bottom style="hair">
        <color rgb="FFCCCCCC"/>
      </bottom>
      <diagonal/>
    </border>
    <border>
      <left/>
      <right style="thin">
        <color indexed="64"/>
      </right>
      <top style="hair">
        <color rgb="FFCCCCCC"/>
      </top>
      <bottom style="hair">
        <color rgb="FFCCCCCC"/>
      </bottom>
      <diagonal/>
    </border>
    <border>
      <left/>
      <right style="thin">
        <color indexed="64"/>
      </right>
      <top style="hair">
        <color rgb="FFAFABAB"/>
      </top>
      <bottom style="hair">
        <color rgb="FFCCCCCC"/>
      </bottom>
      <diagonal/>
    </border>
    <border>
      <left style="thin">
        <color rgb="FFCCCCCC"/>
      </left>
      <right style="thin">
        <color rgb="FFCCCCCC"/>
      </right>
      <top/>
      <bottom style="hair">
        <color rgb="FFCCCCCC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4" fillId="6" borderId="2" applyProtection="0"/>
    <xf numFmtId="0" fontId="2" fillId="0" borderId="0"/>
    <xf numFmtId="0" fontId="2" fillId="0" borderId="0"/>
    <xf numFmtId="9" fontId="19" fillId="0" borderId="0" applyFont="0" applyFill="0" applyBorder="0" applyAlignment="0" applyProtection="0"/>
    <xf numFmtId="0" fontId="2" fillId="0" borderId="0"/>
  </cellStyleXfs>
  <cellXfs count="265">
    <xf numFmtId="0" fontId="0" fillId="0" borderId="0" xfId="0"/>
    <xf numFmtId="0" fontId="2" fillId="0" borderId="0" xfId="2"/>
    <xf numFmtId="0" fontId="6" fillId="0" borderId="3" xfId="1" applyFont="1" applyBorder="1" applyAlignment="1">
      <alignment horizontal="left" wrapText="1"/>
    </xf>
    <xf numFmtId="0" fontId="6" fillId="0" borderId="3" xfId="1" applyFont="1" applyBorder="1" applyAlignment="1">
      <alignment horizontal="left" vertical="top" wrapText="1"/>
    </xf>
    <xf numFmtId="0" fontId="6" fillId="0" borderId="3" xfId="1" applyFont="1" applyBorder="1" applyAlignment="1">
      <alignment horizontal="center" wrapText="1"/>
    </xf>
    <xf numFmtId="4" fontId="6" fillId="0" borderId="3" xfId="1" applyNumberFormat="1" applyFont="1" applyBorder="1" applyAlignment="1">
      <alignment horizontal="center" wrapText="1"/>
    </xf>
    <xf numFmtId="4" fontId="6" fillId="0" borderId="3" xfId="1" applyNumberFormat="1" applyFont="1" applyBorder="1" applyAlignment="1">
      <alignment horizontal="right" wrapText="1"/>
    </xf>
    <xf numFmtId="0" fontId="6" fillId="0" borderId="0" xfId="1" applyFont="1" applyAlignment="1">
      <alignment horizontal="left" wrapText="1"/>
    </xf>
    <xf numFmtId="0" fontId="6" fillId="0" borderId="0" xfId="1" applyFont="1"/>
    <xf numFmtId="0" fontId="7" fillId="0" borderId="0" xfId="0" applyFont="1"/>
    <xf numFmtId="0" fontId="6" fillId="0" borderId="0" xfId="1" applyFont="1" applyAlignment="1">
      <alignment horizontal="left" vertical="top" wrapText="1"/>
    </xf>
    <xf numFmtId="0" fontId="6" fillId="0" borderId="0" xfId="1" applyFont="1" applyAlignment="1">
      <alignment horizontal="center" wrapText="1"/>
    </xf>
    <xf numFmtId="4" fontId="6" fillId="0" borderId="0" xfId="1" applyNumberFormat="1" applyFont="1" applyAlignment="1">
      <alignment horizontal="center" wrapText="1"/>
    </xf>
    <xf numFmtId="4" fontId="6" fillId="0" borderId="0" xfId="1" applyNumberFormat="1" applyFont="1" applyAlignment="1">
      <alignment horizontal="right" wrapText="1"/>
    </xf>
    <xf numFmtId="4" fontId="6" fillId="0" borderId="4" xfId="1" applyNumberFormat="1" applyFont="1" applyBorder="1" applyAlignment="1">
      <alignment horizontal="left"/>
    </xf>
    <xf numFmtId="4" fontId="8" fillId="0" borderId="5" xfId="2" applyNumberFormat="1" applyFont="1" applyBorder="1" applyAlignment="1">
      <alignment vertical="top"/>
    </xf>
    <xf numFmtId="4" fontId="6" fillId="0" borderId="5" xfId="1" applyNumberFormat="1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0" fontId="9" fillId="0" borderId="0" xfId="1" applyFont="1" applyAlignment="1">
      <alignment horizontal="center" wrapText="1"/>
    </xf>
    <xf numFmtId="10" fontId="6" fillId="0" borderId="6" xfId="1" applyNumberFormat="1" applyFont="1" applyBorder="1" applyAlignment="1">
      <alignment horizontal="right" wrapText="1"/>
    </xf>
    <xf numFmtId="0" fontId="10" fillId="0" borderId="0" xfId="1" applyFont="1" applyAlignment="1">
      <alignment horizontal="center" vertical="top" wrapText="1"/>
    </xf>
    <xf numFmtId="0" fontId="8" fillId="0" borderId="5" xfId="2" applyFont="1" applyBorder="1" applyAlignment="1">
      <alignment vertical="top"/>
    </xf>
    <xf numFmtId="165" fontId="6" fillId="0" borderId="6" xfId="1" applyNumberFormat="1" applyFont="1" applyBorder="1" applyAlignment="1">
      <alignment horizontal="right" wrapText="1"/>
    </xf>
    <xf numFmtId="0" fontId="8" fillId="0" borderId="5" xfId="2" applyFont="1" applyBorder="1" applyAlignment="1">
      <alignment horizontal="left" vertical="top"/>
    </xf>
    <xf numFmtId="4" fontId="6" fillId="0" borderId="5" xfId="1" applyNumberFormat="1" applyFont="1" applyBorder="1" applyAlignment="1">
      <alignment horizontal="left"/>
    </xf>
    <xf numFmtId="0" fontId="11" fillId="0" borderId="5" xfId="2" applyFont="1" applyBorder="1"/>
    <xf numFmtId="4" fontId="6" fillId="0" borderId="0" xfId="1" applyNumberFormat="1" applyFont="1" applyAlignment="1">
      <alignment horizontal="left"/>
    </xf>
    <xf numFmtId="0" fontId="11" fillId="0" borderId="0" xfId="2" applyFont="1"/>
    <xf numFmtId="165" fontId="6" fillId="0" borderId="0" xfId="1" applyNumberFormat="1" applyFont="1" applyAlignment="1">
      <alignment horizontal="right" wrapText="1"/>
    </xf>
    <xf numFmtId="0" fontId="12" fillId="6" borderId="7" xfId="3" applyFont="1" applyBorder="1" applyAlignment="1" applyProtection="1">
      <alignment horizontal="left" wrapText="1"/>
    </xf>
    <xf numFmtId="0" fontId="12" fillId="6" borderId="7" xfId="3" applyFont="1" applyBorder="1" applyProtection="1"/>
    <xf numFmtId="0" fontId="12" fillId="6" borderId="7" xfId="3" applyFont="1" applyBorder="1" applyAlignment="1" applyProtection="1">
      <alignment horizontal="center" wrapText="1"/>
    </xf>
    <xf numFmtId="4" fontId="12" fillId="6" borderId="7" xfId="3" applyNumberFormat="1" applyFont="1" applyBorder="1" applyAlignment="1" applyProtection="1">
      <alignment horizontal="center" wrapText="1"/>
    </xf>
    <xf numFmtId="4" fontId="12" fillId="6" borderId="7" xfId="3" applyNumberFormat="1" applyFont="1" applyBorder="1" applyAlignment="1" applyProtection="1">
      <alignment horizontal="right" wrapText="1"/>
    </xf>
    <xf numFmtId="0" fontId="8" fillId="0" borderId="0" xfId="2" applyFont="1"/>
    <xf numFmtId="0" fontId="10" fillId="7" borderId="8" xfId="1" applyFont="1" applyFill="1" applyBorder="1" applyAlignment="1">
      <alignment horizontal="center" vertical="top" wrapText="1"/>
    </xf>
    <xf numFmtId="0" fontId="10" fillId="7" borderId="9" xfId="1" applyFont="1" applyFill="1" applyBorder="1" applyAlignment="1">
      <alignment horizontal="center" vertical="top" wrapText="1"/>
    </xf>
    <xf numFmtId="4" fontId="10" fillId="7" borderId="10" xfId="1" applyNumberFormat="1" applyFont="1" applyFill="1" applyBorder="1" applyAlignment="1">
      <alignment horizontal="center" vertical="top" wrapText="1"/>
    </xf>
    <xf numFmtId="4" fontId="10" fillId="0" borderId="0" xfId="1" applyNumberFormat="1" applyFont="1" applyAlignment="1">
      <alignment horizontal="right" vertical="top" wrapText="1"/>
    </xf>
    <xf numFmtId="4" fontId="10" fillId="7" borderId="11" xfId="1" applyNumberFormat="1" applyFont="1" applyFill="1" applyBorder="1" applyAlignment="1">
      <alignment horizontal="center" wrapText="1"/>
    </xf>
    <xf numFmtId="0" fontId="6" fillId="7" borderId="0" xfId="1" applyFont="1" applyFill="1"/>
    <xf numFmtId="0" fontId="6" fillId="8" borderId="12" xfId="1" applyFont="1" applyFill="1" applyBorder="1" applyAlignment="1">
      <alignment horizontal="left" vertical="top" wrapText="1"/>
    </xf>
    <xf numFmtId="0" fontId="6" fillId="8" borderId="13" xfId="1" applyFont="1" applyFill="1" applyBorder="1" applyAlignment="1">
      <alignment horizontal="left" vertical="top" wrapText="1"/>
    </xf>
    <xf numFmtId="0" fontId="6" fillId="8" borderId="13" xfId="1" applyFont="1" applyFill="1" applyBorder="1" applyAlignment="1">
      <alignment horizontal="center" vertical="top" wrapText="1"/>
    </xf>
    <xf numFmtId="4" fontId="6" fillId="8" borderId="14" xfId="1" applyNumberFormat="1" applyFont="1" applyFill="1" applyBorder="1" applyAlignment="1">
      <alignment horizontal="center" vertical="top" wrapText="1"/>
    </xf>
    <xf numFmtId="4" fontId="6" fillId="0" borderId="0" xfId="1" applyNumberFormat="1" applyFont="1" applyAlignment="1">
      <alignment horizontal="right" vertical="top" wrapText="1"/>
    </xf>
    <xf numFmtId="4" fontId="10" fillId="8" borderId="15" xfId="1" applyNumberFormat="1" applyFont="1" applyFill="1" applyBorder="1" applyAlignment="1">
      <alignment horizontal="right" vertical="top" wrapText="1"/>
    </xf>
    <xf numFmtId="4" fontId="10" fillId="8" borderId="16" xfId="1" applyNumberFormat="1" applyFont="1" applyFill="1" applyBorder="1" applyAlignment="1">
      <alignment horizontal="center" vertical="top" wrapText="1"/>
    </xf>
    <xf numFmtId="4" fontId="10" fillId="8" borderId="17" xfId="1" applyNumberFormat="1" applyFont="1" applyFill="1" applyBorder="1" applyAlignment="1">
      <alignment horizontal="center" vertical="top" wrapText="1"/>
    </xf>
    <xf numFmtId="4" fontId="10" fillId="0" borderId="0" xfId="1" applyNumberFormat="1" applyFont="1" applyAlignment="1">
      <alignment horizontal="center" vertical="top" wrapText="1"/>
    </xf>
    <xf numFmtId="10" fontId="10" fillId="8" borderId="18" xfId="1" applyNumberFormat="1" applyFont="1" applyFill="1" applyBorder="1" applyAlignment="1">
      <alignment horizontal="center" vertical="top" wrapText="1"/>
    </xf>
    <xf numFmtId="4" fontId="10" fillId="8" borderId="15" xfId="1" applyNumberFormat="1" applyFont="1" applyFill="1" applyBorder="1" applyAlignment="1">
      <alignment horizontal="center" vertical="top" wrapText="1"/>
    </xf>
    <xf numFmtId="0" fontId="6" fillId="8" borderId="0" xfId="1" applyFont="1" applyFill="1"/>
    <xf numFmtId="0" fontId="10" fillId="9" borderId="19" xfId="0" applyFont="1" applyFill="1" applyBorder="1" applyAlignment="1">
      <alignment horizontal="left" vertical="top" wrapText="1"/>
    </xf>
    <xf numFmtId="4" fontId="6" fillId="9" borderId="20" xfId="1" applyNumberFormat="1" applyFont="1" applyFill="1" applyBorder="1" applyAlignment="1">
      <alignment horizontal="center" vertical="top" wrapText="1"/>
    </xf>
    <xf numFmtId="4" fontId="6" fillId="9" borderId="21" xfId="1" applyNumberFormat="1" applyFont="1" applyFill="1" applyBorder="1" applyAlignment="1">
      <alignment horizontal="right" vertical="top" wrapText="1"/>
    </xf>
    <xf numFmtId="0" fontId="10" fillId="9" borderId="22" xfId="0" applyFont="1" applyFill="1" applyBorder="1" applyAlignment="1">
      <alignment horizontal="left" vertical="top" wrapText="1"/>
    </xf>
    <xf numFmtId="0" fontId="10" fillId="9" borderId="23" xfId="0" applyFont="1" applyFill="1" applyBorder="1" applyAlignment="1">
      <alignment horizontal="left" vertical="top" wrapText="1"/>
    </xf>
    <xf numFmtId="4" fontId="6" fillId="9" borderId="21" xfId="1" applyNumberFormat="1" applyFont="1" applyFill="1" applyBorder="1" applyAlignment="1">
      <alignment horizontal="center" vertical="top" wrapText="1"/>
    </xf>
    <xf numFmtId="4" fontId="6" fillId="9" borderId="24" xfId="1" applyNumberFormat="1" applyFont="1" applyFill="1" applyBorder="1" applyAlignment="1">
      <alignment horizontal="center" vertical="top" wrapText="1"/>
    </xf>
    <xf numFmtId="4" fontId="6" fillId="9" borderId="22" xfId="1" applyNumberFormat="1" applyFont="1" applyFill="1" applyBorder="1" applyAlignment="1">
      <alignment horizontal="center" vertical="top" wrapText="1"/>
    </xf>
    <xf numFmtId="0" fontId="6" fillId="9" borderId="0" xfId="1" applyFont="1" applyFill="1"/>
    <xf numFmtId="0" fontId="6" fillId="0" borderId="19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center" vertical="top" wrapText="1"/>
    </xf>
    <xf numFmtId="4" fontId="6" fillId="0" borderId="19" xfId="0" applyNumberFormat="1" applyFont="1" applyBorder="1" applyAlignment="1">
      <alignment horizontal="right" vertical="top" wrapText="1"/>
    </xf>
    <xf numFmtId="4" fontId="6" fillId="0" borderId="20" xfId="1" applyNumberFormat="1" applyFont="1" applyBorder="1" applyAlignment="1">
      <alignment horizontal="center" vertical="top" wrapText="1"/>
    </xf>
    <xf numFmtId="4" fontId="6" fillId="0" borderId="21" xfId="1" applyNumberFormat="1" applyFont="1" applyBorder="1" applyAlignment="1">
      <alignment horizontal="right" vertical="top" wrapText="1"/>
    </xf>
    <xf numFmtId="4" fontId="6" fillId="0" borderId="22" xfId="0" applyNumberFormat="1" applyFont="1" applyBorder="1" applyAlignment="1">
      <alignment horizontal="right" vertical="top" wrapText="1"/>
    </xf>
    <xf numFmtId="4" fontId="6" fillId="0" borderId="23" xfId="0" applyNumberFormat="1" applyFont="1" applyBorder="1" applyAlignment="1">
      <alignment horizontal="right" vertical="top" wrapText="1"/>
    </xf>
    <xf numFmtId="4" fontId="6" fillId="0" borderId="21" xfId="1" applyNumberFormat="1" applyFont="1" applyBorder="1" applyAlignment="1">
      <alignment horizontal="center" vertical="top" wrapText="1"/>
    </xf>
    <xf numFmtId="4" fontId="6" fillId="0" borderId="24" xfId="1" applyNumberFormat="1" applyFont="1" applyBorder="1" applyAlignment="1">
      <alignment horizontal="center" vertical="top" wrapText="1"/>
    </xf>
    <xf numFmtId="4" fontId="6" fillId="0" borderId="22" xfId="1" applyNumberFormat="1" applyFont="1" applyBorder="1" applyAlignment="1">
      <alignment horizontal="center" vertical="top" wrapText="1"/>
    </xf>
    <xf numFmtId="0" fontId="6" fillId="10" borderId="25" xfId="1" applyFont="1" applyFill="1" applyBorder="1"/>
    <xf numFmtId="0" fontId="6" fillId="10" borderId="26" xfId="1" applyFont="1" applyFill="1" applyBorder="1"/>
    <xf numFmtId="4" fontId="6" fillId="10" borderId="27" xfId="1" applyNumberFormat="1" applyFont="1" applyFill="1" applyBorder="1" applyAlignment="1">
      <alignment horizontal="center"/>
    </xf>
    <xf numFmtId="4" fontId="6" fillId="0" borderId="0" xfId="1" applyNumberFormat="1" applyFont="1"/>
    <xf numFmtId="4" fontId="10" fillId="10" borderId="28" xfId="1" applyNumberFormat="1" applyFont="1" applyFill="1" applyBorder="1"/>
    <xf numFmtId="4" fontId="6" fillId="10" borderId="29" xfId="1" applyNumberFormat="1" applyFont="1" applyFill="1" applyBorder="1"/>
    <xf numFmtId="4" fontId="6" fillId="10" borderId="30" xfId="1" applyNumberFormat="1" applyFont="1" applyFill="1" applyBorder="1"/>
    <xf numFmtId="4" fontId="10" fillId="10" borderId="29" xfId="1" applyNumberFormat="1" applyFont="1" applyFill="1" applyBorder="1"/>
    <xf numFmtId="4" fontId="10" fillId="10" borderId="30" xfId="1" applyNumberFormat="1" applyFont="1" applyFill="1" applyBorder="1"/>
    <xf numFmtId="4" fontId="10" fillId="0" borderId="0" xfId="1" applyNumberFormat="1" applyFont="1"/>
    <xf numFmtId="4" fontId="10" fillId="10" borderId="31" xfId="1" applyNumberFormat="1" applyFont="1" applyFill="1" applyBorder="1"/>
    <xf numFmtId="4" fontId="6" fillId="10" borderId="0" xfId="1" applyNumberFormat="1" applyFont="1" applyFill="1"/>
    <xf numFmtId="4" fontId="6" fillId="0" borderId="0" xfId="1" applyNumberFormat="1" applyFont="1" applyAlignment="1">
      <alignment horizontal="center"/>
    </xf>
    <xf numFmtId="0" fontId="8" fillId="0" borderId="0" xfId="4" applyFont="1" applyAlignment="1">
      <alignment vertical="center"/>
    </xf>
    <xf numFmtId="4" fontId="6" fillId="0" borderId="0" xfId="1" applyNumberFormat="1" applyFont="1" applyAlignment="1">
      <alignment horizontal="right"/>
    </xf>
    <xf numFmtId="4" fontId="10" fillId="0" borderId="0" xfId="0" applyNumberFormat="1" applyFont="1"/>
    <xf numFmtId="4" fontId="10" fillId="0" borderId="0" xfId="1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right" vertical="top"/>
    </xf>
    <xf numFmtId="4" fontId="6" fillId="0" borderId="0" xfId="0" applyNumberFormat="1" applyFont="1"/>
    <xf numFmtId="0" fontId="10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 readingOrder="1"/>
    </xf>
    <xf numFmtId="10" fontId="6" fillId="0" borderId="0" xfId="0" applyNumberFormat="1" applyFont="1" applyAlignment="1">
      <alignment horizontal="right" vertical="top"/>
    </xf>
    <xf numFmtId="0" fontId="7" fillId="0" borderId="0" xfId="0" applyFont="1"/>
    <xf numFmtId="0" fontId="6" fillId="0" borderId="32" xfId="0" applyFont="1" applyBorder="1" applyAlignment="1">
      <alignment horizontal="left" vertical="top" wrapText="1"/>
    </xf>
    <xf numFmtId="0" fontId="2" fillId="0" borderId="0" xfId="2" applyAlignment="1">
      <alignment horizontal="center"/>
    </xf>
    <xf numFmtId="0" fontId="5" fillId="6" borderId="7" xfId="3" applyFont="1" applyBorder="1" applyAlignment="1" applyProtection="1">
      <alignment horizontal="center" vertical="center"/>
    </xf>
    <xf numFmtId="0" fontId="2" fillId="0" borderId="0" xfId="5"/>
    <xf numFmtId="0" fontId="2" fillId="0" borderId="35" xfId="5" applyBorder="1" applyAlignment="1">
      <alignment horizontal="left" vertical="center"/>
    </xf>
    <xf numFmtId="0" fontId="3" fillId="0" borderId="35" xfId="5" applyFont="1" applyBorder="1" applyAlignment="1">
      <alignment horizontal="left" vertical="center"/>
    </xf>
    <xf numFmtId="10" fontId="2" fillId="0" borderId="35" xfId="5" applyNumberFormat="1" applyBorder="1" applyAlignment="1">
      <alignment horizontal="center" vertical="center"/>
    </xf>
    <xf numFmtId="0" fontId="2" fillId="0" borderId="35" xfId="5" applyBorder="1" applyAlignment="1">
      <alignment vertical="center"/>
    </xf>
    <xf numFmtId="166" fontId="2" fillId="0" borderId="35" xfId="5" applyNumberFormat="1" applyBorder="1" applyAlignment="1">
      <alignment horizontal="center" vertical="center"/>
    </xf>
    <xf numFmtId="166" fontId="3" fillId="0" borderId="35" xfId="5" applyNumberFormat="1" applyFont="1" applyBorder="1" applyAlignment="1">
      <alignment horizontal="center" vertical="center"/>
    </xf>
    <xf numFmtId="0" fontId="2" fillId="0" borderId="36" xfId="5" applyBorder="1"/>
    <xf numFmtId="0" fontId="2" fillId="0" borderId="37" xfId="5" applyBorder="1"/>
    <xf numFmtId="0" fontId="2" fillId="0" borderId="38" xfId="5" applyBorder="1"/>
    <xf numFmtId="0" fontId="3" fillId="0" borderId="39" xfId="5" applyFont="1" applyBorder="1"/>
    <xf numFmtId="0" fontId="2" fillId="0" borderId="40" xfId="5" applyBorder="1"/>
    <xf numFmtId="0" fontId="2" fillId="0" borderId="39" xfId="5" applyBorder="1"/>
    <xf numFmtId="4" fontId="2" fillId="0" borderId="40" xfId="2" applyNumberFormat="1" applyBorder="1"/>
    <xf numFmtId="0" fontId="2" fillId="0" borderId="35" xfId="5" applyBorder="1" applyAlignment="1">
      <alignment horizontal="left" vertical="center" wrapText="1"/>
    </xf>
    <xf numFmtId="166" fontId="2" fillId="0" borderId="40" xfId="5" applyNumberFormat="1" applyBorder="1"/>
    <xf numFmtId="0" fontId="3" fillId="11" borderId="39" xfId="5" applyFont="1" applyFill="1" applyBorder="1"/>
    <xf numFmtId="0" fontId="3" fillId="11" borderId="0" xfId="5" applyFont="1" applyFill="1"/>
    <xf numFmtId="166" fontId="3" fillId="11" borderId="40" xfId="5" applyNumberFormat="1" applyFont="1" applyFill="1" applyBorder="1"/>
    <xf numFmtId="0" fontId="2" fillId="0" borderId="41" xfId="5" applyBorder="1"/>
    <xf numFmtId="0" fontId="2" fillId="0" borderId="42" xfId="5" applyBorder="1"/>
    <xf numFmtId="0" fontId="2" fillId="0" borderId="43" xfId="5" applyBorder="1"/>
    <xf numFmtId="10" fontId="2" fillId="0" borderId="0" xfId="5" applyNumberFormat="1"/>
    <xf numFmtId="10" fontId="15" fillId="12" borderId="34" xfId="5" applyNumberFormat="1" applyFont="1" applyFill="1" applyBorder="1" applyAlignment="1">
      <alignment horizontal="center" vertical="center"/>
    </xf>
    <xf numFmtId="0" fontId="2" fillId="0" borderId="0" xfId="5" applyAlignment="1">
      <alignment horizontal="center"/>
    </xf>
    <xf numFmtId="0" fontId="17" fillId="0" borderId="0" xfId="2" applyFont="1"/>
    <xf numFmtId="4" fontId="17" fillId="0" borderId="0" xfId="2" applyNumberFormat="1" applyFont="1"/>
    <xf numFmtId="4" fontId="2" fillId="0" borderId="0" xfId="2" applyNumberFormat="1"/>
    <xf numFmtId="0" fontId="6" fillId="0" borderId="0" xfId="1" applyFont="1" applyAlignment="1">
      <alignment horizontal="center"/>
    </xf>
    <xf numFmtId="0" fontId="18" fillId="6" borderId="7" xfId="3" applyFont="1" applyBorder="1" applyAlignment="1" applyProtection="1">
      <alignment horizontal="left" wrapText="1"/>
    </xf>
    <xf numFmtId="0" fontId="18" fillId="6" borderId="7" xfId="3" applyFont="1" applyBorder="1" applyAlignment="1" applyProtection="1">
      <alignment horizontal="center" wrapText="1"/>
    </xf>
    <xf numFmtId="4" fontId="18" fillId="6" borderId="7" xfId="3" applyNumberFormat="1" applyFont="1" applyBorder="1" applyAlignment="1" applyProtection="1">
      <alignment horizontal="center" wrapText="1"/>
    </xf>
    <xf numFmtId="0" fontId="6" fillId="8" borderId="44" xfId="1" applyFont="1" applyFill="1" applyBorder="1" applyAlignment="1">
      <alignment horizontal="left" vertical="top" wrapText="1"/>
    </xf>
    <xf numFmtId="0" fontId="6" fillId="8" borderId="45" xfId="1" applyFont="1" applyFill="1" applyBorder="1" applyAlignment="1">
      <alignment horizontal="left" vertical="top" wrapText="1"/>
    </xf>
    <xf numFmtId="0" fontId="6" fillId="8" borderId="45" xfId="1" applyFont="1" applyFill="1" applyBorder="1" applyAlignment="1">
      <alignment horizontal="center" vertical="top" wrapText="1"/>
    </xf>
    <xf numFmtId="4" fontId="6" fillId="8" borderId="46" xfId="1" applyNumberFormat="1" applyFont="1" applyFill="1" applyBorder="1" applyAlignment="1">
      <alignment horizontal="center" vertical="top" wrapText="1"/>
    </xf>
    <xf numFmtId="0" fontId="10" fillId="9" borderId="1" xfId="0" applyFont="1" applyFill="1" applyBorder="1" applyAlignment="1">
      <alignment horizontal="center" vertical="top" wrapText="1"/>
    </xf>
    <xf numFmtId="0" fontId="10" fillId="9" borderId="47" xfId="0" applyFont="1" applyFill="1" applyBorder="1" applyAlignment="1">
      <alignment horizontal="center" vertical="top" wrapText="1"/>
    </xf>
    <xf numFmtId="4" fontId="10" fillId="0" borderId="0" xfId="0" applyNumberFormat="1" applyFont="1" applyAlignment="1">
      <alignment horizontal="center"/>
    </xf>
    <xf numFmtId="0" fontId="6" fillId="0" borderId="5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10" fillId="9" borderId="19" xfId="0" applyFont="1" applyFill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20" fillId="0" borderId="3" xfId="1" applyFont="1" applyBorder="1" applyAlignment="1">
      <alignment horizontal="left" wrapText="1"/>
    </xf>
    <xf numFmtId="0" fontId="20" fillId="0" borderId="3" xfId="1" applyFont="1" applyBorder="1" applyAlignment="1">
      <alignment horizontal="left" vertical="top" wrapText="1"/>
    </xf>
    <xf numFmtId="0" fontId="20" fillId="0" borderId="3" xfId="1" applyFont="1" applyBorder="1" applyAlignment="1">
      <alignment horizontal="center" wrapText="1"/>
    </xf>
    <xf numFmtId="4" fontId="20" fillId="0" borderId="3" xfId="1" applyNumberFormat="1" applyFont="1" applyBorder="1" applyAlignment="1">
      <alignment horizontal="center" wrapText="1"/>
    </xf>
    <xf numFmtId="0" fontId="20" fillId="0" borderId="0" xfId="1" applyFont="1"/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 vertical="top" wrapText="1"/>
    </xf>
    <xf numFmtId="0" fontId="20" fillId="0" borderId="0" xfId="1" applyFont="1" applyAlignment="1">
      <alignment horizontal="center" wrapText="1"/>
    </xf>
    <xf numFmtId="4" fontId="20" fillId="0" borderId="0" xfId="1" applyNumberFormat="1" applyFont="1" applyAlignment="1">
      <alignment horizontal="center" wrapText="1"/>
    </xf>
    <xf numFmtId="0" fontId="21" fillId="0" borderId="0" xfId="1" applyFont="1" applyAlignment="1">
      <alignment horizontal="center" wrapText="1"/>
    </xf>
    <xf numFmtId="0" fontId="20" fillId="0" borderId="0" xfId="1" applyFont="1" applyAlignment="1">
      <alignment horizontal="center"/>
    </xf>
    <xf numFmtId="0" fontId="22" fillId="0" borderId="0" xfId="1" applyFont="1" applyAlignment="1">
      <alignment horizontal="center" vertical="top" wrapText="1"/>
    </xf>
    <xf numFmtId="0" fontId="4" fillId="6" borderId="7" xfId="3" applyBorder="1" applyAlignment="1" applyProtection="1">
      <alignment horizontal="left" wrapText="1"/>
    </xf>
    <xf numFmtId="0" fontId="5" fillId="6" borderId="7" xfId="3" applyFont="1" applyBorder="1" applyProtection="1"/>
    <xf numFmtId="0" fontId="4" fillId="6" borderId="7" xfId="3" applyBorder="1" applyAlignment="1" applyProtection="1">
      <alignment horizontal="center" wrapText="1"/>
    </xf>
    <xf numFmtId="4" fontId="4" fillId="6" borderId="7" xfId="3" applyNumberFormat="1" applyBorder="1" applyAlignment="1" applyProtection="1">
      <alignment horizontal="center" wrapText="1"/>
    </xf>
    <xf numFmtId="0" fontId="22" fillId="7" borderId="8" xfId="1" applyFont="1" applyFill="1" applyBorder="1" applyAlignment="1">
      <alignment horizontal="center" vertical="top" wrapText="1"/>
    </xf>
    <xf numFmtId="0" fontId="22" fillId="7" borderId="9" xfId="1" applyFont="1" applyFill="1" applyBorder="1" applyAlignment="1">
      <alignment horizontal="center" vertical="top" wrapText="1"/>
    </xf>
    <xf numFmtId="0" fontId="22" fillId="7" borderId="51" xfId="1" applyFont="1" applyFill="1" applyBorder="1" applyAlignment="1">
      <alignment horizontal="center" vertical="top" wrapText="1"/>
    </xf>
    <xf numFmtId="4" fontId="22" fillId="7" borderId="10" xfId="1" applyNumberFormat="1" applyFont="1" applyFill="1" applyBorder="1" applyAlignment="1">
      <alignment horizontal="center" vertical="top" wrapText="1"/>
    </xf>
    <xf numFmtId="0" fontId="20" fillId="7" borderId="0" xfId="1" applyFont="1" applyFill="1"/>
    <xf numFmtId="0" fontId="20" fillId="8" borderId="0" xfId="1" applyFont="1" applyFill="1"/>
    <xf numFmtId="0" fontId="20" fillId="9" borderId="0" xfId="1" applyFont="1" applyFill="1"/>
    <xf numFmtId="0" fontId="20" fillId="13" borderId="0" xfId="1" applyFont="1" applyFill="1"/>
    <xf numFmtId="4" fontId="20" fillId="0" borderId="0" xfId="1" applyNumberFormat="1" applyFont="1"/>
    <xf numFmtId="4" fontId="20" fillId="0" borderId="0" xfId="1" applyNumberFormat="1" applyFont="1" applyAlignment="1">
      <alignment horizontal="center"/>
    </xf>
    <xf numFmtId="4" fontId="22" fillId="0" borderId="0" xfId="0" applyNumberFormat="1" applyFont="1" applyAlignment="1">
      <alignment horizontal="center"/>
    </xf>
    <xf numFmtId="4" fontId="22" fillId="0" borderId="0" xfId="0" applyNumberFormat="1" applyFont="1"/>
    <xf numFmtId="0" fontId="2" fillId="0" borderId="0" xfId="4" applyAlignment="1">
      <alignment vertical="center"/>
    </xf>
    <xf numFmtId="0" fontId="6" fillId="0" borderId="34" xfId="0" applyFont="1" applyBorder="1" applyAlignment="1">
      <alignment horizontal="left" vertical="top" wrapText="1"/>
    </xf>
    <xf numFmtId="4" fontId="23" fillId="0" borderId="34" xfId="0" applyNumberFormat="1" applyFont="1" applyBorder="1" applyAlignment="1">
      <alignment horizontal="center" vertical="top" wrapText="1"/>
    </xf>
    <xf numFmtId="0" fontId="22" fillId="8" borderId="52" xfId="1" applyFont="1" applyFill="1" applyBorder="1" applyAlignment="1">
      <alignment horizontal="center" vertical="top" wrapText="1"/>
    </xf>
    <xf numFmtId="0" fontId="22" fillId="8" borderId="14" xfId="1" applyFont="1" applyFill="1" applyBorder="1" applyAlignment="1">
      <alignment horizontal="center" vertical="top" wrapText="1"/>
    </xf>
    <xf numFmtId="10" fontId="23" fillId="0" borderId="34" xfId="0" applyNumberFormat="1" applyFont="1" applyBorder="1" applyAlignment="1">
      <alignment horizontal="center" vertical="top" wrapText="1"/>
    </xf>
    <xf numFmtId="4" fontId="6" fillId="0" borderId="0" xfId="0" applyNumberFormat="1" applyFont="1" applyAlignment="1"/>
    <xf numFmtId="4" fontId="10" fillId="0" borderId="0" xfId="1" applyNumberFormat="1" applyFont="1" applyAlignment="1"/>
    <xf numFmtId="4" fontId="13" fillId="0" borderId="0" xfId="1" applyNumberFormat="1" applyFont="1" applyBorder="1" applyAlignment="1"/>
    <xf numFmtId="10" fontId="2" fillId="0" borderId="0" xfId="5" applyNumberFormat="1" applyBorder="1"/>
    <xf numFmtId="4" fontId="13" fillId="0" borderId="0" xfId="1" applyNumberFormat="1" applyFont="1" applyBorder="1" applyAlignment="1">
      <alignment horizontal="center"/>
    </xf>
    <xf numFmtId="10" fontId="11" fillId="8" borderId="55" xfId="7" applyNumberFormat="1" applyFont="1" applyFill="1" applyBorder="1" applyAlignment="1">
      <alignment horizontal="center" vertical="top"/>
    </xf>
    <xf numFmtId="4" fontId="11" fillId="8" borderId="56" xfId="7" applyNumberFormat="1" applyFont="1" applyFill="1" applyBorder="1" applyAlignment="1">
      <alignment horizontal="center" vertical="top"/>
    </xf>
    <xf numFmtId="4" fontId="6" fillId="0" borderId="57" xfId="1" applyNumberFormat="1" applyFont="1" applyBorder="1" applyAlignment="1">
      <alignment horizontal="right" vertical="top" wrapText="1"/>
    </xf>
    <xf numFmtId="4" fontId="6" fillId="0" borderId="0" xfId="1" applyNumberFormat="1" applyFont="1" applyBorder="1"/>
    <xf numFmtId="0" fontId="10" fillId="10" borderId="26" xfId="1" applyFont="1" applyFill="1" applyBorder="1" applyAlignment="1">
      <alignment horizontal="center" vertical="center"/>
    </xf>
    <xf numFmtId="10" fontId="10" fillId="10" borderId="31" xfId="6" applyNumberFormat="1" applyFont="1" applyFill="1" applyBorder="1" applyAlignment="1">
      <alignment horizontal="center" vertical="center"/>
    </xf>
    <xf numFmtId="4" fontId="6" fillId="10" borderId="27" xfId="1" applyNumberFormat="1" applyFont="1" applyFill="1" applyBorder="1" applyAlignment="1">
      <alignment horizontal="center" vertical="center"/>
    </xf>
    <xf numFmtId="4" fontId="6" fillId="0" borderId="0" xfId="1" applyNumberFormat="1" applyFont="1" applyBorder="1" applyAlignment="1">
      <alignment horizontal="center" vertical="center"/>
    </xf>
    <xf numFmtId="4" fontId="10" fillId="0" borderId="0" xfId="1" applyNumberFormat="1" applyFont="1" applyBorder="1" applyAlignment="1">
      <alignment horizontal="center" vertical="center"/>
    </xf>
    <xf numFmtId="10" fontId="6" fillId="0" borderId="0" xfId="1" applyNumberFormat="1" applyFont="1"/>
    <xf numFmtId="0" fontId="10" fillId="7" borderId="10" xfId="1" applyFont="1" applyFill="1" applyBorder="1" applyAlignment="1">
      <alignment horizontal="center" vertical="top" wrapText="1"/>
    </xf>
    <xf numFmtId="4" fontId="10" fillId="9" borderId="58" xfId="0" applyNumberFormat="1" applyFont="1" applyFill="1" applyBorder="1" applyAlignment="1">
      <alignment horizontal="left" vertical="top" wrapText="1"/>
    </xf>
    <xf numFmtId="4" fontId="6" fillId="0" borderId="58" xfId="0" applyNumberFormat="1" applyFont="1" applyBorder="1" applyAlignment="1">
      <alignment horizontal="right" vertical="top" wrapText="1"/>
    </xf>
    <xf numFmtId="0" fontId="10" fillId="9" borderId="21" xfId="0" applyFont="1" applyFill="1" applyBorder="1" applyAlignment="1">
      <alignment horizontal="right" vertical="top" wrapText="1"/>
    </xf>
    <xf numFmtId="0" fontId="6" fillId="0" borderId="21" xfId="0" applyFont="1" applyBorder="1" applyAlignment="1">
      <alignment horizontal="right" vertical="top" wrapText="1"/>
    </xf>
    <xf numFmtId="0" fontId="10" fillId="9" borderId="59" xfId="0" applyFont="1" applyFill="1" applyBorder="1" applyAlignment="1">
      <alignment horizontal="right" vertical="top" wrapText="1"/>
    </xf>
    <xf numFmtId="0" fontId="6" fillId="0" borderId="59" xfId="0" applyFont="1" applyBorder="1" applyAlignment="1">
      <alignment horizontal="right" vertical="top" wrapText="1"/>
    </xf>
    <xf numFmtId="0" fontId="10" fillId="9" borderId="58" xfId="0" applyFont="1" applyFill="1" applyBorder="1" applyAlignment="1">
      <alignment horizontal="left" vertical="top" wrapText="1"/>
    </xf>
    <xf numFmtId="0" fontId="6" fillId="0" borderId="58" xfId="0" applyFont="1" applyBorder="1" applyAlignment="1">
      <alignment horizontal="left" vertical="top" wrapText="1"/>
    </xf>
    <xf numFmtId="0" fontId="6" fillId="0" borderId="60" xfId="0" applyFont="1" applyBorder="1" applyAlignment="1">
      <alignment horizontal="left" vertical="top" wrapText="1"/>
    </xf>
    <xf numFmtId="0" fontId="6" fillId="0" borderId="61" xfId="0" applyFont="1" applyBorder="1" applyAlignment="1">
      <alignment horizontal="left" vertical="top" wrapText="1"/>
    </xf>
    <xf numFmtId="4" fontId="10" fillId="9" borderId="59" xfId="0" applyNumberFormat="1" applyFont="1" applyFill="1" applyBorder="1" applyAlignment="1">
      <alignment horizontal="right" vertical="top" wrapText="1"/>
    </xf>
    <xf numFmtId="4" fontId="6" fillId="0" borderId="59" xfId="0" applyNumberFormat="1" applyFont="1" applyBorder="1" applyAlignment="1">
      <alignment horizontal="right" vertical="top" wrapText="1"/>
    </xf>
    <xf numFmtId="4" fontId="6" fillId="0" borderId="62" xfId="0" applyNumberFormat="1" applyFont="1" applyBorder="1" applyAlignment="1">
      <alignment horizontal="right" vertical="top" wrapText="1"/>
    </xf>
    <xf numFmtId="4" fontId="10" fillId="9" borderId="59" xfId="0" applyNumberFormat="1" applyFont="1" applyFill="1" applyBorder="1" applyAlignment="1">
      <alignment horizontal="left" vertical="top" wrapText="1"/>
    </xf>
    <xf numFmtId="0" fontId="6" fillId="0" borderId="57" xfId="0" applyFont="1" applyBorder="1" applyAlignment="1">
      <alignment horizontal="right" vertical="top" wrapText="1"/>
    </xf>
    <xf numFmtId="10" fontId="10" fillId="9" borderId="58" xfId="6" applyNumberFormat="1" applyFont="1" applyFill="1" applyBorder="1" applyAlignment="1">
      <alignment horizontal="right" vertical="top" wrapText="1"/>
    </xf>
    <xf numFmtId="9" fontId="6" fillId="0" borderId="58" xfId="6" applyFont="1" applyBorder="1" applyAlignment="1">
      <alignment horizontal="right" vertical="top" wrapText="1"/>
    </xf>
    <xf numFmtId="9" fontId="6" fillId="0" borderId="60" xfId="6" applyFont="1" applyBorder="1" applyAlignment="1">
      <alignment horizontal="right" vertical="top" wrapText="1"/>
    </xf>
    <xf numFmtId="10" fontId="10" fillId="9" borderId="63" xfId="6" applyNumberFormat="1" applyFont="1" applyFill="1" applyBorder="1" applyAlignment="1">
      <alignment horizontal="left" vertical="top" wrapText="1"/>
    </xf>
    <xf numFmtId="10" fontId="10" fillId="9" borderId="64" xfId="6" applyNumberFormat="1" applyFont="1" applyFill="1" applyBorder="1" applyAlignment="1">
      <alignment horizontal="left" vertical="top" wrapText="1"/>
    </xf>
    <xf numFmtId="9" fontId="6" fillId="0" borderId="65" xfId="6" applyFont="1" applyBorder="1" applyAlignment="1">
      <alignment horizontal="right" vertical="top" wrapText="1"/>
    </xf>
    <xf numFmtId="4" fontId="10" fillId="9" borderId="66" xfId="0" applyNumberFormat="1" applyFont="1" applyFill="1" applyBorder="1" applyAlignment="1">
      <alignment horizontal="left" vertical="top" wrapText="1"/>
    </xf>
    <xf numFmtId="4" fontId="10" fillId="9" borderId="67" xfId="0" applyNumberFormat="1" applyFont="1" applyFill="1" applyBorder="1" applyAlignment="1">
      <alignment horizontal="left" vertical="top" wrapText="1"/>
    </xf>
    <xf numFmtId="4" fontId="10" fillId="9" borderId="68" xfId="0" applyNumberFormat="1" applyFont="1" applyFill="1" applyBorder="1" applyAlignment="1">
      <alignment horizontal="left" vertical="top" wrapText="1"/>
    </xf>
    <xf numFmtId="4" fontId="24" fillId="0" borderId="53" xfId="1" applyNumberFormat="1" applyFont="1" applyBorder="1" applyAlignment="1">
      <alignment horizontal="center"/>
    </xf>
    <xf numFmtId="4" fontId="10" fillId="9" borderId="65" xfId="0" applyNumberFormat="1" applyFont="1" applyFill="1" applyBorder="1" applyAlignment="1">
      <alignment horizontal="left" vertical="top" wrapText="1"/>
    </xf>
    <xf numFmtId="0" fontId="10" fillId="9" borderId="69" xfId="0" applyFont="1" applyFill="1" applyBorder="1" applyAlignment="1">
      <alignment horizontal="left" vertical="top" wrapText="1"/>
    </xf>
    <xf numFmtId="0" fontId="25" fillId="5" borderId="0" xfId="0" applyFont="1" applyFill="1" applyAlignment="1">
      <alignment horizontal="left" vertical="top" wrapText="1"/>
    </xf>
    <xf numFmtId="0" fontId="25" fillId="5" borderId="1" xfId="0" applyFont="1" applyFill="1" applyBorder="1" applyAlignment="1">
      <alignment horizontal="right" vertical="top" wrapText="1"/>
    </xf>
    <xf numFmtId="0" fontId="26" fillId="2" borderId="1" xfId="0" applyFont="1" applyFill="1" applyBorder="1" applyAlignment="1">
      <alignment horizontal="left" vertical="top" wrapText="1"/>
    </xf>
    <xf numFmtId="0" fontId="26" fillId="2" borderId="1" xfId="0" applyFont="1" applyFill="1" applyBorder="1" applyAlignment="1">
      <alignment horizontal="right" vertical="top" wrapText="1"/>
    </xf>
    <xf numFmtId="4" fontId="26" fillId="2" borderId="1" xfId="0" applyNumberFormat="1" applyFont="1" applyFill="1" applyBorder="1" applyAlignment="1">
      <alignment horizontal="right" vertical="top" wrapText="1"/>
    </xf>
    <xf numFmtId="164" fontId="26" fillId="2" borderId="1" xfId="0" applyNumberFormat="1" applyFont="1" applyFill="1" applyBorder="1" applyAlignment="1">
      <alignment horizontal="right" vertical="top" wrapText="1"/>
    </xf>
    <xf numFmtId="0" fontId="27" fillId="3" borderId="1" xfId="0" applyFont="1" applyFill="1" applyBorder="1" applyAlignment="1">
      <alignment horizontal="left" vertical="top" wrapText="1"/>
    </xf>
    <xf numFmtId="0" fontId="27" fillId="3" borderId="1" xfId="0" applyFont="1" applyFill="1" applyBorder="1" applyAlignment="1">
      <alignment horizontal="center" vertical="top" wrapText="1"/>
    </xf>
    <xf numFmtId="0" fontId="27" fillId="3" borderId="1" xfId="0" applyFont="1" applyFill="1" applyBorder="1" applyAlignment="1">
      <alignment horizontal="right" vertical="top" wrapText="1"/>
    </xf>
    <xf numFmtId="4" fontId="27" fillId="3" borderId="1" xfId="0" applyNumberFormat="1" applyFont="1" applyFill="1" applyBorder="1" applyAlignment="1">
      <alignment horizontal="right" vertical="top" wrapText="1"/>
    </xf>
    <xf numFmtId="164" fontId="27" fillId="3" borderId="1" xfId="0" applyNumberFormat="1" applyFont="1" applyFill="1" applyBorder="1" applyAlignment="1">
      <alignment horizontal="right" vertical="top" wrapText="1"/>
    </xf>
    <xf numFmtId="0" fontId="27" fillId="4" borderId="1" xfId="0" applyFont="1" applyFill="1" applyBorder="1" applyAlignment="1">
      <alignment horizontal="left" vertical="top" wrapText="1"/>
    </xf>
    <xf numFmtId="0" fontId="27" fillId="4" borderId="1" xfId="0" applyFont="1" applyFill="1" applyBorder="1" applyAlignment="1">
      <alignment horizontal="center" vertical="top" wrapText="1"/>
    </xf>
    <xf numFmtId="0" fontId="27" fillId="4" borderId="1" xfId="0" applyFont="1" applyFill="1" applyBorder="1" applyAlignment="1">
      <alignment horizontal="right" vertical="top" wrapText="1"/>
    </xf>
    <xf numFmtId="4" fontId="27" fillId="4" borderId="1" xfId="0" applyNumberFormat="1" applyFont="1" applyFill="1" applyBorder="1" applyAlignment="1">
      <alignment horizontal="right" vertical="top" wrapText="1"/>
    </xf>
    <xf numFmtId="164" fontId="27" fillId="4" borderId="1" xfId="0" applyNumberFormat="1" applyFont="1" applyFill="1" applyBorder="1" applyAlignment="1">
      <alignment horizontal="right" vertical="top" wrapText="1"/>
    </xf>
    <xf numFmtId="0" fontId="28" fillId="5" borderId="0" xfId="0" applyFont="1" applyFill="1" applyAlignment="1">
      <alignment horizontal="left" vertical="top" wrapText="1"/>
    </xf>
    <xf numFmtId="0" fontId="28" fillId="5" borderId="0" xfId="0" applyFont="1" applyFill="1" applyAlignment="1">
      <alignment horizontal="center" vertical="top" wrapText="1"/>
    </xf>
    <xf numFmtId="0" fontId="28" fillId="5" borderId="0" xfId="0" applyFont="1" applyFill="1" applyAlignment="1">
      <alignment horizontal="right" vertical="top" wrapText="1"/>
    </xf>
    <xf numFmtId="0" fontId="29" fillId="5" borderId="0" xfId="0" applyFont="1" applyFill="1" applyAlignment="1">
      <alignment horizontal="left" vertical="top" wrapText="1"/>
    </xf>
    <xf numFmtId="0" fontId="29" fillId="5" borderId="0" xfId="0" applyFont="1" applyFill="1" applyAlignment="1">
      <alignment horizontal="center" vertical="top" wrapText="1"/>
    </xf>
    <xf numFmtId="0" fontId="10" fillId="7" borderId="11" xfId="1" applyFont="1" applyFill="1" applyBorder="1" applyAlignment="1">
      <alignment horizontal="center" wrapText="1"/>
    </xf>
    <xf numFmtId="0" fontId="6" fillId="0" borderId="0" xfId="1" applyFont="1" applyAlignment="1">
      <alignment horizontal="justify" wrapText="1"/>
    </xf>
    <xf numFmtId="4" fontId="24" fillId="0" borderId="0" xfId="1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10" fontId="11" fillId="7" borderId="54" xfId="7" applyNumberFormat="1" applyFont="1" applyFill="1" applyBorder="1" applyAlignment="1">
      <alignment horizontal="center" vertical="top"/>
    </xf>
    <xf numFmtId="4" fontId="10" fillId="0" borderId="0" xfId="1" applyNumberFormat="1" applyFont="1" applyAlignment="1">
      <alignment horizontal="center"/>
    </xf>
    <xf numFmtId="0" fontId="2" fillId="0" borderId="35" xfId="5" applyBorder="1" applyAlignment="1">
      <alignment horizontal="left" vertical="center"/>
    </xf>
    <xf numFmtId="0" fontId="15" fillId="12" borderId="34" xfId="5" applyFont="1" applyFill="1" applyBorder="1" applyAlignment="1">
      <alignment horizontal="center" vertical="center" wrapText="1"/>
    </xf>
    <xf numFmtId="0" fontId="8" fillId="0" borderId="33" xfId="2" applyFont="1" applyBorder="1" applyAlignment="1">
      <alignment horizontal="center"/>
    </xf>
    <xf numFmtId="0" fontId="8" fillId="0" borderId="0" xfId="2" applyFont="1" applyAlignment="1">
      <alignment horizontal="center"/>
    </xf>
    <xf numFmtId="0" fontId="16" fillId="0" borderId="26" xfId="5" applyFont="1" applyBorder="1" applyAlignment="1">
      <alignment horizontal="center" vertical="center"/>
    </xf>
    <xf numFmtId="0" fontId="3" fillId="0" borderId="34" xfId="5" applyFont="1" applyBorder="1" applyAlignment="1">
      <alignment horizontal="center" vertical="center"/>
    </xf>
    <xf numFmtId="4" fontId="24" fillId="0" borderId="53" xfId="1" applyNumberFormat="1" applyFont="1" applyBorder="1" applyAlignment="1">
      <alignment horizontal="center"/>
    </xf>
    <xf numFmtId="4" fontId="28" fillId="5" borderId="0" xfId="0" applyNumberFormat="1" applyFont="1" applyFill="1" applyAlignment="1">
      <alignment horizontal="right" vertical="top" wrapText="1"/>
    </xf>
    <xf numFmtId="0" fontId="28" fillId="5" borderId="0" xfId="0" applyFont="1" applyFill="1" applyAlignment="1">
      <alignment horizontal="right" vertical="top" wrapText="1"/>
    </xf>
    <xf numFmtId="0" fontId="28" fillId="5" borderId="0" xfId="0" applyFont="1" applyFill="1" applyAlignment="1">
      <alignment horizontal="left" vertical="top" wrapText="1"/>
    </xf>
    <xf numFmtId="0" fontId="25" fillId="5" borderId="0" xfId="0" applyFont="1" applyFill="1" applyAlignment="1">
      <alignment horizontal="center" wrapText="1"/>
    </xf>
    <xf numFmtId="0" fontId="0" fillId="0" borderId="0" xfId="0"/>
    <xf numFmtId="0" fontId="25" fillId="5" borderId="1" xfId="0" applyFont="1" applyFill="1" applyBorder="1" applyAlignment="1">
      <alignment horizontal="left" vertical="top" wrapText="1"/>
    </xf>
    <xf numFmtId="0" fontId="25" fillId="5" borderId="1" xfId="0" applyFont="1" applyFill="1" applyBorder="1" applyAlignment="1">
      <alignment horizontal="right" vertical="top" wrapText="1"/>
    </xf>
    <xf numFmtId="0" fontId="25" fillId="5" borderId="1" xfId="0" applyFont="1" applyFill="1" applyBorder="1" applyAlignment="1">
      <alignment horizontal="center" vertical="top" wrapText="1"/>
    </xf>
    <xf numFmtId="0" fontId="25" fillId="5" borderId="0" xfId="0" applyFont="1" applyFill="1" applyAlignment="1">
      <alignment horizontal="left" vertical="top" wrapText="1"/>
    </xf>
    <xf numFmtId="0" fontId="29" fillId="5" borderId="0" xfId="0" applyFont="1" applyFill="1" applyAlignment="1">
      <alignment horizontal="center" vertical="top" wrapText="1"/>
    </xf>
  </cellXfs>
  <cellStyles count="8">
    <cellStyle name="Excel Built-in Check Cell" xfId="3" xr:uid="{9174E271-F2D3-44EC-A9DC-E7E7DA9D5566}"/>
    <cellStyle name="Normal" xfId="0" builtinId="0"/>
    <cellStyle name="Normal 2" xfId="1" xr:uid="{0D380D2D-1F09-4954-8A4F-CA466C8F01E7}"/>
    <cellStyle name="Normal 2 2" xfId="2" xr:uid="{54F5A774-0820-46F0-BFE5-E80005BD62DF}"/>
    <cellStyle name="Normal_1ª medição Reforma Formosa 2018(1)" xfId="4" xr:uid="{9B59FBCC-E3C6-468F-B8C4-A52FD36EB3CF}"/>
    <cellStyle name="Normal_ATUALIZAÇÃO Orçamento Pintura prédio sede(2)" xfId="7" xr:uid="{0D536371-D928-4A1B-B691-4F104B27A32F}"/>
    <cellStyle name="Normal_NOVO_Orcamento Licitacao ITABERAÍ_ATUALIZADO Acordao TCU" xfId="5" xr:uid="{8849CE09-C6FC-4874-AC7C-A0E4ABFF0588}"/>
    <cellStyle name="Porcentagem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123840</xdr:colOff>
      <xdr:row>155</xdr:row>
      <xdr:rowOff>19080</xdr:rowOff>
    </xdr:from>
    <xdr:to>
      <xdr:col>10</xdr:col>
      <xdr:colOff>666360</xdr:colOff>
      <xdr:row>158</xdr:row>
      <xdr:rowOff>75960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2A8E41B9-3D10-4EEF-A04A-2BBBF892DFA9}"/>
            </a:ext>
          </a:extLst>
        </xdr:cNvPr>
        <xdr:cNvSpPr/>
      </xdr:nvSpPr>
      <xdr:spPr>
        <a:xfrm>
          <a:off x="5486415" y="50587305"/>
          <a:ext cx="5562195" cy="59980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</a:rPr>
            <a:t>Eng. Eletricista MSc. Luiz Fernando da Cruz</a:t>
          </a:r>
          <a:endParaRPr lang="pt-BR" sz="1000" b="0" strike="noStrike" spc="-1">
            <a:latin typeface="Verdana" panose="020B0604030504040204" pitchFamily="34" charset="0"/>
            <a:ea typeface="Verdana" panose="020B0604030504040204" pitchFamily="34" charset="0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</a:rPr>
            <a:t>Chefe da Seção de Obras e Projetos</a:t>
          </a:r>
          <a:endParaRPr lang="pt-BR" sz="1000" b="0" strike="noStrike" spc="-1">
            <a:latin typeface="Verdana" panose="020B0604030504040204" pitchFamily="34" charset="0"/>
            <a:ea typeface="Verdana" panose="020B0604030504040204" pitchFamily="34" charset="0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</a:rPr>
            <a:t>CREA nº 11205/D-GO</a:t>
          </a:r>
          <a:endParaRPr lang="pt-BR" sz="1000" b="0" strike="noStrike" spc="-1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  <xdr:twoCellAnchor editAs="oneCell">
    <xdr:from>
      <xdr:col>1</xdr:col>
      <xdr:colOff>31750</xdr:colOff>
      <xdr:row>0</xdr:row>
      <xdr:rowOff>116416</xdr:rowOff>
    </xdr:from>
    <xdr:to>
      <xdr:col>1</xdr:col>
      <xdr:colOff>929590</xdr:colOff>
      <xdr:row>5</xdr:row>
      <xdr:rowOff>144053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40C5888A-951C-4D1D-87F8-FE0E602D4E06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-1" b="2874"/>
        <a:stretch/>
      </xdr:blipFill>
      <xdr:spPr>
        <a:xfrm>
          <a:off x="719667" y="116416"/>
          <a:ext cx="897840" cy="990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156</xdr:row>
      <xdr:rowOff>19080</xdr:rowOff>
    </xdr:from>
    <xdr:to>
      <xdr:col>8</xdr:col>
      <xdr:colOff>666360</xdr:colOff>
      <xdr:row>159</xdr:row>
      <xdr:rowOff>75960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EFC554DF-AC02-443C-83D6-C8CAC00DAE1B}"/>
            </a:ext>
          </a:extLst>
        </xdr:cNvPr>
        <xdr:cNvSpPr/>
      </xdr:nvSpPr>
      <xdr:spPr>
        <a:xfrm>
          <a:off x="5486415" y="38271480"/>
          <a:ext cx="5562195" cy="59980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</a:rPr>
            <a:t>Eng. Eletricista MSc. Luiz Fernando da Cruz</a:t>
          </a:r>
          <a:endParaRPr lang="pt-BR" sz="1000" b="0" strike="noStrike" spc="-1">
            <a:latin typeface="Verdana" panose="020B0604030504040204" pitchFamily="34" charset="0"/>
            <a:ea typeface="Verdana" panose="020B0604030504040204" pitchFamily="34" charset="0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</a:rPr>
            <a:t>Chefe da Seção de Obras e Projetos</a:t>
          </a:r>
          <a:endParaRPr lang="pt-BR" sz="1000" b="0" strike="noStrike" spc="-1">
            <a:latin typeface="Verdana" panose="020B0604030504040204" pitchFamily="34" charset="0"/>
            <a:ea typeface="Verdana" panose="020B0604030504040204" pitchFamily="34" charset="0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</a:rPr>
            <a:t>CREA nº 11205/D-GO</a:t>
          </a:r>
          <a:endParaRPr lang="pt-BR" sz="1000" b="0" strike="noStrike" spc="-1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  <xdr:twoCellAnchor editAs="oneCell">
    <xdr:from>
      <xdr:col>1</xdr:col>
      <xdr:colOff>71938</xdr:colOff>
      <xdr:row>0</xdr:row>
      <xdr:rowOff>131114</xdr:rowOff>
    </xdr:from>
    <xdr:to>
      <xdr:col>1</xdr:col>
      <xdr:colOff>969778</xdr:colOff>
      <xdr:row>5</xdr:row>
      <xdr:rowOff>158751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id="{A8C3E831-E976-463E-A000-0981B8531D6F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-1" b="2874"/>
        <a:stretch/>
      </xdr:blipFill>
      <xdr:spPr>
        <a:xfrm>
          <a:off x="759855" y="131114"/>
          <a:ext cx="897840" cy="990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537604</xdr:colOff>
      <xdr:row>0</xdr:row>
      <xdr:rowOff>46446</xdr:rowOff>
    </xdr:from>
    <xdr:to>
      <xdr:col>1</xdr:col>
      <xdr:colOff>1435444</xdr:colOff>
      <xdr:row>5</xdr:row>
      <xdr:rowOff>74083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7CDFBF14-1A1C-4101-9E30-E1360A2184F3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-1" b="2874"/>
        <a:stretch/>
      </xdr:blipFill>
      <xdr:spPr>
        <a:xfrm>
          <a:off x="1225521" y="46446"/>
          <a:ext cx="897840" cy="990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1504800</xdr:colOff>
      <xdr:row>151</xdr:row>
      <xdr:rowOff>19080</xdr:rowOff>
    </xdr:from>
    <xdr:to>
      <xdr:col>1</xdr:col>
      <xdr:colOff>4771440</xdr:colOff>
      <xdr:row>154</xdr:row>
      <xdr:rowOff>75960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13D47BC8-1281-4AFF-BFB7-CC84B222317F}"/>
            </a:ext>
          </a:extLst>
        </xdr:cNvPr>
        <xdr:cNvSpPr/>
      </xdr:nvSpPr>
      <xdr:spPr>
        <a:xfrm>
          <a:off x="2190600" y="49253805"/>
          <a:ext cx="3266640" cy="54265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Arial"/>
            </a:rPr>
            <a:t>Eng. Eletricista MSc. Luiz Fernando da Cruz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Arial"/>
            </a:rPr>
            <a:t>Chefe da Seção de Obras e Projetos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Arial"/>
            </a:rPr>
            <a:t>CREA nº 11205/D-GO</a:t>
          </a:r>
          <a:endParaRPr lang="pt-BR" sz="1000" b="0" strike="noStrike" spc="-1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657360</xdr:colOff>
      <xdr:row>137</xdr:row>
      <xdr:rowOff>57240</xdr:rowOff>
    </xdr:from>
    <xdr:to>
      <xdr:col>1</xdr:col>
      <xdr:colOff>3924000</xdr:colOff>
      <xdr:row>140</xdr:row>
      <xdr:rowOff>114120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1D94D6A8-9744-4EA7-85E0-E8BE65A676DB}"/>
            </a:ext>
          </a:extLst>
        </xdr:cNvPr>
        <xdr:cNvSpPr/>
      </xdr:nvSpPr>
      <xdr:spPr>
        <a:xfrm>
          <a:off x="1343160" y="47044065"/>
          <a:ext cx="3266640" cy="59980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Arial"/>
            </a:rPr>
            <a:t>Eng. Eletricista MSc. Luiz Fernando da Cruz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Arial"/>
            </a:rPr>
            <a:t>Chefe da Seção de Obras e Projetos</a:t>
          </a:r>
          <a:endParaRPr lang="pt-BR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Arial"/>
            </a:rPr>
            <a:t>CREA nº 11205/D-GO</a:t>
          </a:r>
          <a:endParaRPr lang="pt-BR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84667</xdr:colOff>
      <xdr:row>0</xdr:row>
      <xdr:rowOff>52917</xdr:rowOff>
    </xdr:from>
    <xdr:to>
      <xdr:col>1</xdr:col>
      <xdr:colOff>982507</xdr:colOff>
      <xdr:row>5</xdr:row>
      <xdr:rowOff>80554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2B289D78-9EEA-4D1D-AEB7-80395ADB8D7B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-1" b="2874"/>
        <a:stretch/>
      </xdr:blipFill>
      <xdr:spPr>
        <a:xfrm>
          <a:off x="772584" y="52917"/>
          <a:ext cx="897840" cy="990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C47A6-61BB-4405-AA66-7EC4924D93A9}">
  <dimension ref="A1:AMK160"/>
  <sheetViews>
    <sheetView tabSelected="1" zoomScale="90" zoomScaleNormal="90" workbookViewId="0">
      <selection activeCell="Q160" sqref="Q160"/>
    </sheetView>
  </sheetViews>
  <sheetFormatPr defaultColWidth="9" defaultRowHeight="14.25" x14ac:dyDescent="0.2"/>
  <cols>
    <col min="1" max="1" width="9" style="8"/>
    <col min="2" max="2" width="61.375" style="8" customWidth="1"/>
    <col min="3" max="3" width="11.125" style="8" customWidth="1"/>
    <col min="4" max="4" width="8.125" style="84" customWidth="1"/>
    <col min="5" max="5" width="1.625" style="75" customWidth="1"/>
    <col min="6" max="6" width="11.875" style="75" customWidth="1"/>
    <col min="7" max="7" width="10.625" style="75" customWidth="1"/>
    <col min="8" max="8" width="10.25" style="75" customWidth="1"/>
    <col min="9" max="9" width="1.625" style="75" customWidth="1"/>
    <col min="10" max="10" width="12" style="75" customWidth="1"/>
    <col min="11" max="11" width="13.125" style="75" customWidth="1"/>
    <col min="12" max="12" width="13.25" style="75" customWidth="1"/>
    <col min="13" max="13" width="1.625" style="75" customWidth="1"/>
    <col min="14" max="14" width="14.625" style="75" customWidth="1"/>
    <col min="15" max="15" width="1.625" style="75" customWidth="1"/>
    <col min="16" max="16" width="15.375" style="75" customWidth="1"/>
    <col min="17" max="17" width="16.25" style="75" customWidth="1"/>
    <col min="18" max="18" width="24.5" style="7" customWidth="1"/>
    <col min="19" max="91" width="9" style="7"/>
    <col min="92" max="1025" width="9" style="8"/>
    <col min="1026" max="16384" width="9" style="9"/>
  </cols>
  <sheetData>
    <row r="1" spans="1:91" x14ac:dyDescent="0.2">
      <c r="A1" s="2"/>
      <c r="B1" s="3"/>
      <c r="C1" s="4"/>
      <c r="D1" s="5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91" x14ac:dyDescent="0.2">
      <c r="A2" s="7"/>
      <c r="B2" s="10"/>
      <c r="C2" s="11"/>
      <c r="D2" s="12"/>
      <c r="E2" s="13"/>
      <c r="F2" s="13"/>
      <c r="G2" s="13"/>
      <c r="H2" s="13"/>
      <c r="I2" s="13"/>
      <c r="J2" s="13"/>
      <c r="K2" s="13"/>
      <c r="L2" s="13"/>
      <c r="M2" s="13"/>
      <c r="N2" s="14" t="s">
        <v>406</v>
      </c>
      <c r="O2" s="15"/>
      <c r="P2" s="16"/>
      <c r="Q2" s="17" t="s">
        <v>407</v>
      </c>
    </row>
    <row r="3" spans="1:91" ht="19.5" x14ac:dyDescent="0.25">
      <c r="A3" s="7"/>
      <c r="B3" s="18" t="s">
        <v>408</v>
      </c>
      <c r="D3" s="12"/>
      <c r="E3" s="13"/>
      <c r="F3" s="13"/>
      <c r="G3" s="13"/>
      <c r="H3" s="13"/>
      <c r="I3" s="13"/>
      <c r="J3" s="13"/>
      <c r="K3" s="13"/>
      <c r="L3" s="13"/>
      <c r="M3" s="13"/>
      <c r="N3" s="14" t="s">
        <v>409</v>
      </c>
      <c r="O3" s="15"/>
      <c r="P3" s="16"/>
      <c r="Q3" s="19">
        <f>'Composição BDI'!D55</f>
        <v>0.24896855465049117</v>
      </c>
    </row>
    <row r="4" spans="1:91" x14ac:dyDescent="0.2">
      <c r="A4" s="7"/>
      <c r="B4" s="20" t="s">
        <v>410</v>
      </c>
      <c r="C4" s="11"/>
      <c r="D4" s="12"/>
      <c r="E4" s="13"/>
      <c r="F4" s="13"/>
      <c r="G4" s="13"/>
      <c r="H4" s="13"/>
      <c r="I4" s="13"/>
      <c r="J4" s="13"/>
      <c r="K4" s="13"/>
      <c r="L4" s="13"/>
      <c r="M4" s="13"/>
      <c r="N4" s="14" t="s">
        <v>411</v>
      </c>
      <c r="O4" s="21"/>
      <c r="P4" s="16"/>
      <c r="Q4" s="22">
        <f>Q150-P150</f>
        <v>100214.12589427954</v>
      </c>
    </row>
    <row r="5" spans="1:91" x14ac:dyDescent="0.2">
      <c r="A5" s="7"/>
      <c r="B5" s="10"/>
      <c r="C5" s="11"/>
      <c r="D5" s="12"/>
      <c r="E5" s="13"/>
      <c r="F5" s="13"/>
      <c r="G5" s="13"/>
      <c r="H5" s="13"/>
      <c r="I5" s="13"/>
      <c r="J5" s="13"/>
      <c r="K5" s="13"/>
      <c r="L5" s="13"/>
      <c r="M5" s="13"/>
      <c r="N5" s="14" t="s">
        <v>412</v>
      </c>
      <c r="O5" s="23"/>
      <c r="P5" s="24"/>
      <c r="Q5" s="22">
        <f>P150</f>
        <v>54326.289051053704</v>
      </c>
    </row>
    <row r="6" spans="1:91" x14ac:dyDescent="0.2">
      <c r="A6" s="7"/>
      <c r="D6" s="12"/>
      <c r="E6" s="13"/>
      <c r="F6" s="13"/>
      <c r="G6" s="13"/>
      <c r="H6" s="13"/>
      <c r="I6" s="13"/>
      <c r="J6" s="13"/>
      <c r="K6" s="13"/>
      <c r="L6" s="13"/>
      <c r="M6" s="13"/>
      <c r="N6" s="14" t="s">
        <v>413</v>
      </c>
      <c r="O6" s="25"/>
      <c r="P6" s="16"/>
      <c r="Q6" s="22">
        <f>Q150</f>
        <v>154540.41494533324</v>
      </c>
    </row>
    <row r="7" spans="1:91" ht="15" thickBot="1" x14ac:dyDescent="0.25">
      <c r="A7" s="7"/>
      <c r="D7" s="12"/>
      <c r="E7" s="13"/>
      <c r="F7" s="13"/>
      <c r="G7" s="13"/>
      <c r="H7" s="13"/>
      <c r="I7" s="13"/>
      <c r="J7" s="13"/>
      <c r="K7" s="13"/>
      <c r="L7" s="13"/>
      <c r="M7" s="13"/>
      <c r="N7" s="26"/>
      <c r="O7" s="27"/>
      <c r="P7" s="13"/>
      <c r="Q7" s="28"/>
    </row>
    <row r="8" spans="1:91" ht="19.5" thickTop="1" thickBot="1" x14ac:dyDescent="0.3">
      <c r="A8" s="29"/>
      <c r="B8" s="30" t="s">
        <v>414</v>
      </c>
      <c r="C8" s="31"/>
      <c r="D8" s="32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</row>
    <row r="9" spans="1:91" ht="15" thickTop="1" x14ac:dyDescent="0.2">
      <c r="A9" s="7"/>
      <c r="B9" s="34" t="s">
        <v>574</v>
      </c>
      <c r="C9" s="11"/>
      <c r="D9" s="12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1:91" x14ac:dyDescent="0.2">
      <c r="A10" s="7"/>
      <c r="B10" s="34" t="s">
        <v>575</v>
      </c>
      <c r="C10" s="11"/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91" x14ac:dyDescent="0.2">
      <c r="A11" s="7"/>
      <c r="B11" s="11"/>
      <c r="C11" s="11"/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91" s="40" customFormat="1" ht="12.75" customHeight="1" x14ac:dyDescent="0.2">
      <c r="A12" s="35" t="s">
        <v>415</v>
      </c>
      <c r="B12" s="36" t="s">
        <v>416</v>
      </c>
      <c r="C12" s="36" t="s">
        <v>417</v>
      </c>
      <c r="D12" s="37" t="s">
        <v>418</v>
      </c>
      <c r="E12" s="38"/>
      <c r="F12" s="242" t="s">
        <v>419</v>
      </c>
      <c r="G12" s="242"/>
      <c r="H12" s="242"/>
      <c r="I12" s="38"/>
      <c r="J12" s="242" t="s">
        <v>420</v>
      </c>
      <c r="K12" s="242"/>
      <c r="L12" s="242"/>
      <c r="M12" s="38"/>
      <c r="N12" s="39" t="s">
        <v>421</v>
      </c>
      <c r="O12" s="38"/>
      <c r="P12" s="242" t="s">
        <v>422</v>
      </c>
      <c r="Q12" s="242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</row>
    <row r="13" spans="1:91" s="52" customFormat="1" ht="12.75" x14ac:dyDescent="0.2">
      <c r="A13" s="41"/>
      <c r="B13" s="42"/>
      <c r="C13" s="43"/>
      <c r="D13" s="44"/>
      <c r="E13" s="45"/>
      <c r="F13" s="46" t="s">
        <v>423</v>
      </c>
      <c r="G13" s="47" t="s">
        <v>424</v>
      </c>
      <c r="H13" s="48" t="s">
        <v>16</v>
      </c>
      <c r="I13" s="38"/>
      <c r="J13" s="46" t="s">
        <v>423</v>
      </c>
      <c r="K13" s="47" t="s">
        <v>424</v>
      </c>
      <c r="L13" s="48" t="s">
        <v>16</v>
      </c>
      <c r="M13" s="49"/>
      <c r="N13" s="50">
        <f>Q3</f>
        <v>0.24896855465049117</v>
      </c>
      <c r="O13" s="38"/>
      <c r="P13" s="51" t="s">
        <v>423</v>
      </c>
      <c r="Q13" s="48" t="s">
        <v>16</v>
      </c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</row>
    <row r="14" spans="1:91" s="61" customFormat="1" ht="12.75" x14ac:dyDescent="0.2">
      <c r="A14" s="200" t="s">
        <v>20</v>
      </c>
      <c r="B14" s="53" t="s">
        <v>21</v>
      </c>
      <c r="C14" s="53"/>
      <c r="D14" s="198"/>
      <c r="E14" s="196"/>
      <c r="F14" s="194">
        <f>SUM(Q15:Q21)</f>
        <v>30390.192007976155</v>
      </c>
      <c r="G14" s="53"/>
      <c r="H14" s="54"/>
      <c r="I14" s="55"/>
      <c r="J14" s="56"/>
      <c r="K14" s="57"/>
      <c r="L14" s="54"/>
      <c r="M14" s="58"/>
      <c r="N14" s="59"/>
      <c r="O14" s="55"/>
      <c r="P14" s="60"/>
      <c r="Q14" s="54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201" t="s">
        <v>22</v>
      </c>
      <c r="B15" s="62" t="s">
        <v>25</v>
      </c>
      <c r="C15" s="63" t="s">
        <v>26</v>
      </c>
      <c r="D15" s="199">
        <v>13.63</v>
      </c>
      <c r="E15" s="197"/>
      <c r="F15" s="195">
        <v>9.5</v>
      </c>
      <c r="G15" s="64">
        <v>84.55</v>
      </c>
      <c r="H15" s="65">
        <f>G15+F15</f>
        <v>94.05</v>
      </c>
      <c r="I15" s="66"/>
      <c r="J15" s="67">
        <f>F15*D15</f>
        <v>129.48500000000001</v>
      </c>
      <c r="K15" s="68">
        <f t="shared" ref="K15" si="0">G15*D15</f>
        <v>1152.4165</v>
      </c>
      <c r="L15" s="65">
        <f t="shared" ref="L15" si="1">K15+J15</f>
        <v>1281.9014999999999</v>
      </c>
      <c r="M15" s="69"/>
      <c r="N15" s="70">
        <f t="shared" ref="N15" si="2">Q$3*L15</f>
        <v>319.15316365929658</v>
      </c>
      <c r="O15" s="66"/>
      <c r="P15" s="71">
        <f t="shared" ref="P15" si="3">J15*(1+Q$3)</f>
        <v>161.72269329891887</v>
      </c>
      <c r="Q15" s="65">
        <f t="shared" ref="Q15" si="4">L15*(1+Q$3)</f>
        <v>1601.0546636592965</v>
      </c>
    </row>
    <row r="16" spans="1:91" ht="25.5" x14ac:dyDescent="0.2">
      <c r="A16" s="201" t="s">
        <v>27</v>
      </c>
      <c r="B16" s="62" t="s">
        <v>30</v>
      </c>
      <c r="C16" s="63" t="s">
        <v>31</v>
      </c>
      <c r="D16" s="199">
        <v>12</v>
      </c>
      <c r="E16" s="197"/>
      <c r="F16" s="195">
        <v>0</v>
      </c>
      <c r="G16" s="64">
        <v>25</v>
      </c>
      <c r="H16" s="65">
        <f t="shared" ref="H16:H21" si="5">G16+F16</f>
        <v>25</v>
      </c>
      <c r="I16" s="66"/>
      <c r="J16" s="67">
        <f t="shared" ref="J16:J21" si="6">F16*D16</f>
        <v>0</v>
      </c>
      <c r="K16" s="68">
        <f t="shared" ref="K16:K21" si="7">G16*D16</f>
        <v>300</v>
      </c>
      <c r="L16" s="65">
        <f t="shared" ref="L16:L21" si="8">K16+J16</f>
        <v>300</v>
      </c>
      <c r="M16" s="69"/>
      <c r="N16" s="70">
        <f t="shared" ref="N16:N21" si="9">Q$3*L16</f>
        <v>74.690566395147357</v>
      </c>
      <c r="O16" s="66"/>
      <c r="P16" s="71">
        <f t="shared" ref="P16:P21" si="10">J16*(1+Q$3)</f>
        <v>0</v>
      </c>
      <c r="Q16" s="65">
        <f t="shared" ref="Q16:Q21" si="11">L16*(1+Q$3)</f>
        <v>374.69056639514736</v>
      </c>
    </row>
    <row r="17" spans="1:91" x14ac:dyDescent="0.2">
      <c r="A17" s="201" t="s">
        <v>434</v>
      </c>
      <c r="B17" s="62" t="s">
        <v>34</v>
      </c>
      <c r="C17" s="63" t="s">
        <v>35</v>
      </c>
      <c r="D17" s="199">
        <v>4</v>
      </c>
      <c r="E17" s="197"/>
      <c r="F17" s="195">
        <v>16.829999999999998</v>
      </c>
      <c r="G17" s="64">
        <v>6.89</v>
      </c>
      <c r="H17" s="65">
        <f t="shared" si="5"/>
        <v>23.72</v>
      </c>
      <c r="I17" s="66"/>
      <c r="J17" s="67">
        <f t="shared" si="6"/>
        <v>67.319999999999993</v>
      </c>
      <c r="K17" s="68">
        <f t="shared" si="7"/>
        <v>27.56</v>
      </c>
      <c r="L17" s="65">
        <f t="shared" si="8"/>
        <v>94.88</v>
      </c>
      <c r="M17" s="69"/>
      <c r="N17" s="70">
        <f t="shared" si="9"/>
        <v>23.622136465238601</v>
      </c>
      <c r="O17" s="66"/>
      <c r="P17" s="71">
        <f t="shared" si="10"/>
        <v>84.080563099071057</v>
      </c>
      <c r="Q17" s="65">
        <f t="shared" si="11"/>
        <v>118.50213646523859</v>
      </c>
    </row>
    <row r="18" spans="1:91" x14ac:dyDescent="0.2">
      <c r="A18" s="201" t="s">
        <v>435</v>
      </c>
      <c r="B18" s="62" t="s">
        <v>38</v>
      </c>
      <c r="C18" s="63" t="s">
        <v>39</v>
      </c>
      <c r="D18" s="199">
        <v>45</v>
      </c>
      <c r="E18" s="197"/>
      <c r="F18" s="195">
        <v>120.98</v>
      </c>
      <c r="G18" s="64">
        <v>0</v>
      </c>
      <c r="H18" s="65">
        <f t="shared" si="5"/>
        <v>120.98</v>
      </c>
      <c r="I18" s="66"/>
      <c r="J18" s="67">
        <f t="shared" si="6"/>
        <v>5444.1</v>
      </c>
      <c r="K18" s="68">
        <f t="shared" si="7"/>
        <v>0</v>
      </c>
      <c r="L18" s="65">
        <f t="shared" si="8"/>
        <v>5444.1</v>
      </c>
      <c r="M18" s="69"/>
      <c r="N18" s="70">
        <f t="shared" si="9"/>
        <v>1355.409708372739</v>
      </c>
      <c r="O18" s="66"/>
      <c r="P18" s="71">
        <f t="shared" si="10"/>
        <v>6799.5097083727396</v>
      </c>
      <c r="Q18" s="65">
        <f t="shared" si="11"/>
        <v>6799.5097083727396</v>
      </c>
    </row>
    <row r="19" spans="1:91" x14ac:dyDescent="0.2">
      <c r="A19" s="201" t="s">
        <v>436</v>
      </c>
      <c r="B19" s="62" t="s">
        <v>42</v>
      </c>
      <c r="C19" s="63" t="s">
        <v>43</v>
      </c>
      <c r="D19" s="199">
        <v>3</v>
      </c>
      <c r="E19" s="197"/>
      <c r="F19" s="195">
        <v>5518.92</v>
      </c>
      <c r="G19" s="64">
        <v>0</v>
      </c>
      <c r="H19" s="65">
        <f t="shared" si="5"/>
        <v>5518.92</v>
      </c>
      <c r="I19" s="66"/>
      <c r="J19" s="67">
        <f t="shared" si="6"/>
        <v>16556.760000000002</v>
      </c>
      <c r="K19" s="68">
        <f t="shared" si="7"/>
        <v>0</v>
      </c>
      <c r="L19" s="65">
        <f t="shared" si="8"/>
        <v>16556.760000000002</v>
      </c>
      <c r="M19" s="69"/>
      <c r="N19" s="70">
        <f t="shared" si="9"/>
        <v>4122.1126068950671</v>
      </c>
      <c r="O19" s="66"/>
      <c r="P19" s="71">
        <f t="shared" si="10"/>
        <v>20678.872606895067</v>
      </c>
      <c r="Q19" s="65">
        <f t="shared" si="11"/>
        <v>20678.872606895067</v>
      </c>
    </row>
    <row r="20" spans="1:91" x14ac:dyDescent="0.2">
      <c r="A20" s="201" t="s">
        <v>437</v>
      </c>
      <c r="B20" s="62" t="s">
        <v>46</v>
      </c>
      <c r="C20" s="63" t="s">
        <v>47</v>
      </c>
      <c r="D20" s="199">
        <v>1</v>
      </c>
      <c r="E20" s="197"/>
      <c r="F20" s="195">
        <v>0</v>
      </c>
      <c r="G20" s="64">
        <v>400</v>
      </c>
      <c r="H20" s="65">
        <f t="shared" si="5"/>
        <v>400</v>
      </c>
      <c r="I20" s="66"/>
      <c r="J20" s="67">
        <f t="shared" si="6"/>
        <v>0</v>
      </c>
      <c r="K20" s="68">
        <f t="shared" si="7"/>
        <v>400</v>
      </c>
      <c r="L20" s="65">
        <f t="shared" si="8"/>
        <v>400</v>
      </c>
      <c r="M20" s="69"/>
      <c r="N20" s="70">
        <f t="shared" si="9"/>
        <v>99.587421860196471</v>
      </c>
      <c r="O20" s="66"/>
      <c r="P20" s="71">
        <f t="shared" si="10"/>
        <v>0</v>
      </c>
      <c r="Q20" s="65">
        <f t="shared" si="11"/>
        <v>499.58742186019646</v>
      </c>
    </row>
    <row r="21" spans="1:91" x14ac:dyDescent="0.2">
      <c r="A21" s="201" t="s">
        <v>438</v>
      </c>
      <c r="B21" s="62" t="s">
        <v>51</v>
      </c>
      <c r="C21" s="63" t="s">
        <v>52</v>
      </c>
      <c r="D21" s="199">
        <v>1</v>
      </c>
      <c r="E21" s="197"/>
      <c r="F21" s="195">
        <v>0</v>
      </c>
      <c r="G21" s="64">
        <v>254.59</v>
      </c>
      <c r="H21" s="65">
        <f t="shared" si="5"/>
        <v>254.59</v>
      </c>
      <c r="I21" s="66"/>
      <c r="J21" s="67">
        <f t="shared" si="6"/>
        <v>0</v>
      </c>
      <c r="K21" s="68">
        <f t="shared" si="7"/>
        <v>254.59</v>
      </c>
      <c r="L21" s="65">
        <f t="shared" si="8"/>
        <v>254.59</v>
      </c>
      <c r="M21" s="69"/>
      <c r="N21" s="70">
        <f t="shared" si="9"/>
        <v>63.384904328468551</v>
      </c>
      <c r="O21" s="66"/>
      <c r="P21" s="71">
        <f t="shared" si="10"/>
        <v>0</v>
      </c>
      <c r="Q21" s="65">
        <f t="shared" si="11"/>
        <v>317.97490432846854</v>
      </c>
    </row>
    <row r="22" spans="1:91" s="61" customFormat="1" ht="12.75" x14ac:dyDescent="0.2">
      <c r="A22" s="200" t="s">
        <v>53</v>
      </c>
      <c r="B22" s="53" t="s">
        <v>54</v>
      </c>
      <c r="C22" s="53"/>
      <c r="D22" s="198"/>
      <c r="E22" s="196"/>
      <c r="F22" s="194">
        <f>SUM(Q23:Q38)</f>
        <v>3005.8708884244866</v>
      </c>
      <c r="G22" s="53"/>
      <c r="H22" s="54"/>
      <c r="I22" s="55"/>
      <c r="J22" s="56"/>
      <c r="K22" s="57"/>
      <c r="L22" s="54"/>
      <c r="M22" s="58"/>
      <c r="N22" s="59"/>
      <c r="O22" s="55"/>
      <c r="P22" s="60"/>
      <c r="Q22" s="54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ht="25.5" x14ac:dyDescent="0.2">
      <c r="A23" s="201" t="s">
        <v>55</v>
      </c>
      <c r="B23" s="62" t="s">
        <v>596</v>
      </c>
      <c r="C23" s="63" t="s">
        <v>47</v>
      </c>
      <c r="D23" s="199">
        <v>62.45</v>
      </c>
      <c r="E23" s="197"/>
      <c r="F23" s="195">
        <v>1.3</v>
      </c>
      <c r="G23" s="64">
        <v>0.59</v>
      </c>
      <c r="H23" s="65">
        <f t="shared" ref="H23" si="12">G23+F23</f>
        <v>1.8900000000000001</v>
      </c>
      <c r="I23" s="66"/>
      <c r="J23" s="67">
        <f t="shared" ref="J23" si="13">F23*D23</f>
        <v>81.185000000000002</v>
      </c>
      <c r="K23" s="68">
        <f t="shared" ref="K23" si="14">G23*D23</f>
        <v>36.845500000000001</v>
      </c>
      <c r="L23" s="65">
        <f t="shared" ref="L23" si="15">K23+J23</f>
        <v>118.0305</v>
      </c>
      <c r="M23" s="69"/>
      <c r="N23" s="70">
        <f t="shared" ref="N23" si="16">Q$3*L23</f>
        <v>29.385882989674798</v>
      </c>
      <c r="O23" s="66"/>
      <c r="P23" s="71">
        <f t="shared" ref="P23" si="17">J23*(1+Q$3)</f>
        <v>101.39751210930012</v>
      </c>
      <c r="Q23" s="65">
        <f t="shared" ref="Q23" si="18">L23*(1+Q$3)</f>
        <v>147.41638298967482</v>
      </c>
    </row>
    <row r="24" spans="1:91" ht="25.5" x14ac:dyDescent="0.2">
      <c r="A24" s="201" t="s">
        <v>57</v>
      </c>
      <c r="B24" s="62" t="s">
        <v>59</v>
      </c>
      <c r="C24" s="63" t="s">
        <v>47</v>
      </c>
      <c r="D24" s="199">
        <v>62.45</v>
      </c>
      <c r="E24" s="197"/>
      <c r="F24" s="195">
        <v>1.86</v>
      </c>
      <c r="G24" s="64">
        <v>0.86</v>
      </c>
      <c r="H24" s="65">
        <f t="shared" ref="H24:H38" si="19">G24+F24</f>
        <v>2.72</v>
      </c>
      <c r="I24" s="66"/>
      <c r="J24" s="67">
        <f t="shared" ref="J24:J38" si="20">F24*D24</f>
        <v>116.15700000000001</v>
      </c>
      <c r="K24" s="68">
        <f t="shared" ref="K24:K38" si="21">G24*D24</f>
        <v>53.707000000000001</v>
      </c>
      <c r="L24" s="65">
        <f t="shared" ref="L24:L38" si="22">K24+J24</f>
        <v>169.864</v>
      </c>
      <c r="M24" s="69"/>
      <c r="N24" s="70">
        <f t="shared" ref="N24:N38" si="23">Q$3*L24</f>
        <v>42.290794567151032</v>
      </c>
      <c r="O24" s="66"/>
      <c r="P24" s="71">
        <f t="shared" ref="P24:P38" si="24">J24*(1+Q$3)</f>
        <v>145.07644040253712</v>
      </c>
      <c r="Q24" s="65">
        <f t="shared" ref="Q24:Q38" si="25">L24*(1+Q$3)</f>
        <v>212.15479456715104</v>
      </c>
    </row>
    <row r="25" spans="1:91" x14ac:dyDescent="0.2">
      <c r="A25" s="201" t="s">
        <v>439</v>
      </c>
      <c r="B25" s="62" t="s">
        <v>62</v>
      </c>
      <c r="C25" s="63" t="s">
        <v>26</v>
      </c>
      <c r="D25" s="199">
        <v>1.5</v>
      </c>
      <c r="E25" s="197"/>
      <c r="F25" s="195">
        <v>39.74</v>
      </c>
      <c r="G25" s="64">
        <v>18.12</v>
      </c>
      <c r="H25" s="65">
        <f t="shared" si="19"/>
        <v>57.86</v>
      </c>
      <c r="I25" s="66"/>
      <c r="J25" s="67">
        <f t="shared" si="20"/>
        <v>59.61</v>
      </c>
      <c r="K25" s="68">
        <f t="shared" si="21"/>
        <v>27.18</v>
      </c>
      <c r="L25" s="65">
        <f t="shared" si="22"/>
        <v>86.789999999999992</v>
      </c>
      <c r="M25" s="69"/>
      <c r="N25" s="70">
        <f t="shared" si="23"/>
        <v>21.607980858116125</v>
      </c>
      <c r="O25" s="66"/>
      <c r="P25" s="71">
        <f t="shared" si="24"/>
        <v>74.45101554271578</v>
      </c>
      <c r="Q25" s="65">
        <f t="shared" si="25"/>
        <v>108.39798085811611</v>
      </c>
    </row>
    <row r="26" spans="1:91" ht="25.5" x14ac:dyDescent="0.2">
      <c r="A26" s="201" t="s">
        <v>440</v>
      </c>
      <c r="B26" s="62" t="s">
        <v>65</v>
      </c>
      <c r="C26" s="63" t="s">
        <v>47</v>
      </c>
      <c r="D26" s="199">
        <v>9.68</v>
      </c>
      <c r="E26" s="197"/>
      <c r="F26" s="195">
        <v>6.92</v>
      </c>
      <c r="G26" s="64">
        <v>2.96</v>
      </c>
      <c r="H26" s="65">
        <f t="shared" si="19"/>
        <v>9.879999999999999</v>
      </c>
      <c r="I26" s="66"/>
      <c r="J26" s="67">
        <f t="shared" si="20"/>
        <v>66.985599999999991</v>
      </c>
      <c r="K26" s="68">
        <f t="shared" si="21"/>
        <v>28.652799999999999</v>
      </c>
      <c r="L26" s="65">
        <f t="shared" si="22"/>
        <v>95.63839999999999</v>
      </c>
      <c r="M26" s="69"/>
      <c r="N26" s="70">
        <f t="shared" si="23"/>
        <v>23.810954217085531</v>
      </c>
      <c r="O26" s="66"/>
      <c r="P26" s="71">
        <f t="shared" si="24"/>
        <v>83.662908014395924</v>
      </c>
      <c r="Q26" s="65">
        <f t="shared" si="25"/>
        <v>119.44935421708553</v>
      </c>
    </row>
    <row r="27" spans="1:91" x14ac:dyDescent="0.2">
      <c r="A27" s="201" t="s">
        <v>441</v>
      </c>
      <c r="B27" s="62" t="s">
        <v>68</v>
      </c>
      <c r="C27" s="63" t="s">
        <v>47</v>
      </c>
      <c r="D27" s="199">
        <v>13.31</v>
      </c>
      <c r="E27" s="197"/>
      <c r="F27" s="195">
        <v>15.43</v>
      </c>
      <c r="G27" s="64">
        <v>0</v>
      </c>
      <c r="H27" s="65">
        <f t="shared" si="19"/>
        <v>15.43</v>
      </c>
      <c r="I27" s="66"/>
      <c r="J27" s="67">
        <f t="shared" si="20"/>
        <v>205.3733</v>
      </c>
      <c r="K27" s="68">
        <f t="shared" si="21"/>
        <v>0</v>
      </c>
      <c r="L27" s="65">
        <f t="shared" si="22"/>
        <v>205.3733</v>
      </c>
      <c r="M27" s="69"/>
      <c r="N27" s="70">
        <f t="shared" si="23"/>
        <v>51.131493664801717</v>
      </c>
      <c r="O27" s="66"/>
      <c r="P27" s="71">
        <f t="shared" si="24"/>
        <v>256.5047936648017</v>
      </c>
      <c r="Q27" s="65">
        <f t="shared" si="25"/>
        <v>256.5047936648017</v>
      </c>
    </row>
    <row r="28" spans="1:91" x14ac:dyDescent="0.2">
      <c r="A28" s="201" t="s">
        <v>442</v>
      </c>
      <c r="B28" s="62" t="s">
        <v>71</v>
      </c>
      <c r="C28" s="63" t="s">
        <v>47</v>
      </c>
      <c r="D28" s="199">
        <v>13.31</v>
      </c>
      <c r="E28" s="197"/>
      <c r="F28" s="195">
        <v>8.2200000000000006</v>
      </c>
      <c r="G28" s="64">
        <v>3.57</v>
      </c>
      <c r="H28" s="65">
        <f t="shared" si="19"/>
        <v>11.790000000000001</v>
      </c>
      <c r="I28" s="66"/>
      <c r="J28" s="67">
        <f t="shared" si="20"/>
        <v>109.40820000000001</v>
      </c>
      <c r="K28" s="68">
        <f t="shared" si="21"/>
        <v>47.5167</v>
      </c>
      <c r="L28" s="65">
        <f t="shared" si="22"/>
        <v>156.92490000000001</v>
      </c>
      <c r="M28" s="69"/>
      <c r="N28" s="70">
        <f t="shared" si="23"/>
        <v>39.069365541672866</v>
      </c>
      <c r="O28" s="66"/>
      <c r="P28" s="71">
        <f t="shared" si="24"/>
        <v>136.64740142091188</v>
      </c>
      <c r="Q28" s="65">
        <f t="shared" si="25"/>
        <v>195.99426554167286</v>
      </c>
    </row>
    <row r="29" spans="1:91" x14ac:dyDescent="0.2">
      <c r="A29" s="201" t="s">
        <v>443</v>
      </c>
      <c r="B29" s="62" t="s">
        <v>74</v>
      </c>
      <c r="C29" s="63" t="s">
        <v>47</v>
      </c>
      <c r="D29" s="199">
        <v>78.430000000000007</v>
      </c>
      <c r="E29" s="197"/>
      <c r="F29" s="195">
        <v>4.66</v>
      </c>
      <c r="G29" s="64">
        <v>2.19</v>
      </c>
      <c r="H29" s="65">
        <f t="shared" si="19"/>
        <v>6.85</v>
      </c>
      <c r="I29" s="66"/>
      <c r="J29" s="67">
        <f t="shared" si="20"/>
        <v>365.48380000000003</v>
      </c>
      <c r="K29" s="68">
        <f t="shared" si="21"/>
        <v>171.76170000000002</v>
      </c>
      <c r="L29" s="65">
        <f t="shared" si="22"/>
        <v>537.24549999999999</v>
      </c>
      <c r="M29" s="69"/>
      <c r="N29" s="70">
        <f t="shared" si="23"/>
        <v>133.75723562748044</v>
      </c>
      <c r="O29" s="66"/>
      <c r="P29" s="71">
        <f t="shared" si="24"/>
        <v>456.47777343416925</v>
      </c>
      <c r="Q29" s="65">
        <f t="shared" si="25"/>
        <v>671.00273562748043</v>
      </c>
    </row>
    <row r="30" spans="1:91" x14ac:dyDescent="0.2">
      <c r="A30" s="201" t="s">
        <v>444</v>
      </c>
      <c r="B30" s="62" t="s">
        <v>77</v>
      </c>
      <c r="C30" s="63" t="s">
        <v>47</v>
      </c>
      <c r="D30" s="199">
        <v>87.86</v>
      </c>
      <c r="E30" s="197"/>
      <c r="F30" s="195">
        <v>4.1100000000000003</v>
      </c>
      <c r="G30" s="64">
        <v>1.94</v>
      </c>
      <c r="H30" s="65">
        <f t="shared" si="19"/>
        <v>6.0500000000000007</v>
      </c>
      <c r="I30" s="66"/>
      <c r="J30" s="67">
        <f t="shared" si="20"/>
        <v>361.1046</v>
      </c>
      <c r="K30" s="68">
        <f t="shared" si="21"/>
        <v>170.44839999999999</v>
      </c>
      <c r="L30" s="65">
        <f t="shared" si="22"/>
        <v>531.553</v>
      </c>
      <c r="M30" s="69"/>
      <c r="N30" s="70">
        <f t="shared" si="23"/>
        <v>132.33998213013254</v>
      </c>
      <c r="O30" s="66"/>
      <c r="P30" s="71">
        <f t="shared" si="24"/>
        <v>451.00829033964374</v>
      </c>
      <c r="Q30" s="65">
        <f t="shared" si="25"/>
        <v>663.89298213013251</v>
      </c>
    </row>
    <row r="31" spans="1:91" x14ac:dyDescent="0.2">
      <c r="A31" s="201" t="s">
        <v>445</v>
      </c>
      <c r="B31" s="62" t="s">
        <v>80</v>
      </c>
      <c r="C31" s="63" t="s">
        <v>81</v>
      </c>
      <c r="D31" s="199">
        <v>6</v>
      </c>
      <c r="E31" s="197"/>
      <c r="F31" s="195">
        <v>9.2100000000000009</v>
      </c>
      <c r="G31" s="64">
        <v>3.84</v>
      </c>
      <c r="H31" s="65">
        <f t="shared" si="19"/>
        <v>13.05</v>
      </c>
      <c r="I31" s="66"/>
      <c r="J31" s="67">
        <f t="shared" si="20"/>
        <v>55.260000000000005</v>
      </c>
      <c r="K31" s="68">
        <f t="shared" si="21"/>
        <v>23.04</v>
      </c>
      <c r="L31" s="65">
        <f t="shared" si="22"/>
        <v>78.300000000000011</v>
      </c>
      <c r="M31" s="69"/>
      <c r="N31" s="70">
        <f t="shared" si="23"/>
        <v>19.494237829133461</v>
      </c>
      <c r="O31" s="66"/>
      <c r="P31" s="71">
        <f t="shared" si="24"/>
        <v>69.018002329986146</v>
      </c>
      <c r="Q31" s="65">
        <f t="shared" si="25"/>
        <v>97.794237829133479</v>
      </c>
    </row>
    <row r="32" spans="1:91" x14ac:dyDescent="0.2">
      <c r="A32" s="201" t="s">
        <v>446</v>
      </c>
      <c r="B32" s="62" t="s">
        <v>84</v>
      </c>
      <c r="C32" s="63" t="s">
        <v>47</v>
      </c>
      <c r="D32" s="199">
        <v>2.1</v>
      </c>
      <c r="E32" s="197"/>
      <c r="F32" s="195">
        <v>4.2300000000000004</v>
      </c>
      <c r="G32" s="64">
        <v>0</v>
      </c>
      <c r="H32" s="65">
        <f t="shared" si="19"/>
        <v>4.2300000000000004</v>
      </c>
      <c r="I32" s="66"/>
      <c r="J32" s="67">
        <f t="shared" si="20"/>
        <v>8.8830000000000009</v>
      </c>
      <c r="K32" s="68">
        <f t="shared" si="21"/>
        <v>0</v>
      </c>
      <c r="L32" s="65">
        <f t="shared" si="22"/>
        <v>8.8830000000000009</v>
      </c>
      <c r="M32" s="69"/>
      <c r="N32" s="70">
        <f t="shared" si="23"/>
        <v>2.2115876709603133</v>
      </c>
      <c r="O32" s="66"/>
      <c r="P32" s="71">
        <f t="shared" si="24"/>
        <v>11.094587670960314</v>
      </c>
      <c r="Q32" s="65">
        <f t="shared" si="25"/>
        <v>11.094587670960314</v>
      </c>
    </row>
    <row r="33" spans="1:91" x14ac:dyDescent="0.2">
      <c r="A33" s="201" t="s">
        <v>447</v>
      </c>
      <c r="B33" s="62" t="s">
        <v>86</v>
      </c>
      <c r="C33" s="63" t="s">
        <v>81</v>
      </c>
      <c r="D33" s="199">
        <v>6</v>
      </c>
      <c r="E33" s="197"/>
      <c r="F33" s="195">
        <v>9.2100000000000009</v>
      </c>
      <c r="G33" s="64">
        <v>3.84</v>
      </c>
      <c r="H33" s="65">
        <f t="shared" si="19"/>
        <v>13.05</v>
      </c>
      <c r="I33" s="66"/>
      <c r="J33" s="67">
        <f t="shared" si="20"/>
        <v>55.260000000000005</v>
      </c>
      <c r="K33" s="68">
        <f t="shared" si="21"/>
        <v>23.04</v>
      </c>
      <c r="L33" s="65">
        <f t="shared" si="22"/>
        <v>78.300000000000011</v>
      </c>
      <c r="M33" s="69"/>
      <c r="N33" s="70">
        <f t="shared" si="23"/>
        <v>19.494237829133461</v>
      </c>
      <c r="O33" s="66"/>
      <c r="P33" s="71">
        <f t="shared" si="24"/>
        <v>69.018002329986146</v>
      </c>
      <c r="Q33" s="65">
        <f t="shared" si="25"/>
        <v>97.794237829133479</v>
      </c>
    </row>
    <row r="34" spans="1:91" x14ac:dyDescent="0.2">
      <c r="A34" s="201" t="s">
        <v>448</v>
      </c>
      <c r="B34" s="62" t="s">
        <v>89</v>
      </c>
      <c r="C34" s="63" t="s">
        <v>81</v>
      </c>
      <c r="D34" s="199">
        <v>30</v>
      </c>
      <c r="E34" s="197"/>
      <c r="F34" s="195">
        <v>6.71</v>
      </c>
      <c r="G34" s="64">
        <v>2.81</v>
      </c>
      <c r="H34" s="65">
        <f t="shared" si="19"/>
        <v>9.52</v>
      </c>
      <c r="I34" s="66"/>
      <c r="J34" s="67">
        <f t="shared" si="20"/>
        <v>201.3</v>
      </c>
      <c r="K34" s="68">
        <f t="shared" si="21"/>
        <v>84.3</v>
      </c>
      <c r="L34" s="65">
        <f t="shared" si="22"/>
        <v>285.60000000000002</v>
      </c>
      <c r="M34" s="69"/>
      <c r="N34" s="70">
        <f t="shared" si="23"/>
        <v>71.10541920818028</v>
      </c>
      <c r="O34" s="66"/>
      <c r="P34" s="71">
        <f t="shared" si="24"/>
        <v>251.41737005114388</v>
      </c>
      <c r="Q34" s="65">
        <f t="shared" si="25"/>
        <v>356.70541920818033</v>
      </c>
    </row>
    <row r="35" spans="1:91" x14ac:dyDescent="0.2">
      <c r="A35" s="201" t="s">
        <v>449</v>
      </c>
      <c r="B35" s="62" t="s">
        <v>92</v>
      </c>
      <c r="C35" s="63" t="s">
        <v>81</v>
      </c>
      <c r="D35" s="199">
        <v>6</v>
      </c>
      <c r="E35" s="197"/>
      <c r="F35" s="195">
        <v>1.1399999999999999</v>
      </c>
      <c r="G35" s="64">
        <v>0.48</v>
      </c>
      <c r="H35" s="65">
        <f t="shared" si="19"/>
        <v>1.6199999999999999</v>
      </c>
      <c r="I35" s="66"/>
      <c r="J35" s="67">
        <f t="shared" si="20"/>
        <v>6.84</v>
      </c>
      <c r="K35" s="68">
        <f t="shared" si="21"/>
        <v>2.88</v>
      </c>
      <c r="L35" s="65">
        <f t="shared" si="22"/>
        <v>9.7199999999999989</v>
      </c>
      <c r="M35" s="69"/>
      <c r="N35" s="70">
        <f t="shared" si="23"/>
        <v>2.4199743512027738</v>
      </c>
      <c r="O35" s="66"/>
      <c r="P35" s="71">
        <f t="shared" si="24"/>
        <v>8.5429449138093592</v>
      </c>
      <c r="Q35" s="65">
        <f t="shared" si="25"/>
        <v>12.139974351202772</v>
      </c>
    </row>
    <row r="36" spans="1:91" x14ac:dyDescent="0.2">
      <c r="A36" s="201" t="s">
        <v>450</v>
      </c>
      <c r="B36" s="62" t="s">
        <v>94</v>
      </c>
      <c r="C36" s="63" t="s">
        <v>81</v>
      </c>
      <c r="D36" s="199">
        <v>18</v>
      </c>
      <c r="E36" s="197"/>
      <c r="F36" s="195">
        <v>1.1399999999999999</v>
      </c>
      <c r="G36" s="64">
        <v>0.48</v>
      </c>
      <c r="H36" s="65">
        <f t="shared" si="19"/>
        <v>1.6199999999999999</v>
      </c>
      <c r="I36" s="66"/>
      <c r="J36" s="67">
        <f t="shared" si="20"/>
        <v>20.52</v>
      </c>
      <c r="K36" s="68">
        <f t="shared" si="21"/>
        <v>8.64</v>
      </c>
      <c r="L36" s="65">
        <f t="shared" si="22"/>
        <v>29.16</v>
      </c>
      <c r="M36" s="69"/>
      <c r="N36" s="70">
        <f t="shared" si="23"/>
        <v>7.2599230536083228</v>
      </c>
      <c r="O36" s="66"/>
      <c r="P36" s="71">
        <f t="shared" si="24"/>
        <v>25.628834741428079</v>
      </c>
      <c r="Q36" s="65">
        <f t="shared" si="25"/>
        <v>36.419923053608322</v>
      </c>
    </row>
    <row r="37" spans="1:91" x14ac:dyDescent="0.2">
      <c r="A37" s="201" t="s">
        <v>451</v>
      </c>
      <c r="B37" s="62" t="s">
        <v>97</v>
      </c>
      <c r="C37" s="63" t="s">
        <v>81</v>
      </c>
      <c r="D37" s="199">
        <v>6</v>
      </c>
      <c r="E37" s="197"/>
      <c r="F37" s="195">
        <v>1.31</v>
      </c>
      <c r="G37" s="64">
        <v>0.55000000000000004</v>
      </c>
      <c r="H37" s="65">
        <f t="shared" si="19"/>
        <v>1.86</v>
      </c>
      <c r="I37" s="66"/>
      <c r="J37" s="67">
        <f t="shared" si="20"/>
        <v>7.86</v>
      </c>
      <c r="K37" s="68">
        <f t="shared" si="21"/>
        <v>3.3000000000000003</v>
      </c>
      <c r="L37" s="65">
        <f t="shared" si="22"/>
        <v>11.16</v>
      </c>
      <c r="M37" s="69"/>
      <c r="N37" s="70">
        <f t="shared" si="23"/>
        <v>2.7784890698994813</v>
      </c>
      <c r="O37" s="66"/>
      <c r="P37" s="71">
        <f t="shared" si="24"/>
        <v>9.8168928395528603</v>
      </c>
      <c r="Q37" s="65">
        <f t="shared" si="25"/>
        <v>13.938489069899482</v>
      </c>
    </row>
    <row r="38" spans="1:91" ht="25.5" x14ac:dyDescent="0.2">
      <c r="A38" s="201" t="s">
        <v>452</v>
      </c>
      <c r="B38" s="62" t="s">
        <v>100</v>
      </c>
      <c r="C38" s="63" t="s">
        <v>81</v>
      </c>
      <c r="D38" s="199">
        <v>6</v>
      </c>
      <c r="E38" s="197"/>
      <c r="F38" s="195">
        <v>0.47</v>
      </c>
      <c r="G38" s="64">
        <v>0.22</v>
      </c>
      <c r="H38" s="65">
        <f t="shared" si="19"/>
        <v>0.69</v>
      </c>
      <c r="I38" s="66"/>
      <c r="J38" s="67">
        <f t="shared" si="20"/>
        <v>2.82</v>
      </c>
      <c r="K38" s="68">
        <f t="shared" si="21"/>
        <v>1.32</v>
      </c>
      <c r="L38" s="65">
        <f t="shared" si="22"/>
        <v>4.1399999999999997</v>
      </c>
      <c r="M38" s="69"/>
      <c r="N38" s="70">
        <f t="shared" si="23"/>
        <v>1.0307298162530334</v>
      </c>
      <c r="O38" s="66"/>
      <c r="P38" s="71">
        <f t="shared" si="24"/>
        <v>3.5220913241143847</v>
      </c>
      <c r="Q38" s="65">
        <f t="shared" si="25"/>
        <v>5.1707298162530329</v>
      </c>
    </row>
    <row r="39" spans="1:91" s="61" customFormat="1" ht="12.75" x14ac:dyDescent="0.2">
      <c r="A39" s="200" t="s">
        <v>101</v>
      </c>
      <c r="B39" s="53" t="s">
        <v>102</v>
      </c>
      <c r="C39" s="53"/>
      <c r="D39" s="198"/>
      <c r="E39" s="196"/>
      <c r="F39" s="194">
        <f>SUM(Q40:Q44)</f>
        <v>4556.3116009939931</v>
      </c>
      <c r="G39" s="53"/>
      <c r="H39" s="54"/>
      <c r="I39" s="55"/>
      <c r="J39" s="56"/>
      <c r="K39" s="57"/>
      <c r="L39" s="54"/>
      <c r="M39" s="58"/>
      <c r="N39" s="59"/>
      <c r="O39" s="55"/>
      <c r="P39" s="60"/>
      <c r="Q39" s="54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</row>
    <row r="40" spans="1:91" ht="25.5" x14ac:dyDescent="0.2">
      <c r="A40" s="201" t="s">
        <v>103</v>
      </c>
      <c r="B40" s="62" t="s">
        <v>105</v>
      </c>
      <c r="C40" s="63" t="s">
        <v>47</v>
      </c>
      <c r="D40" s="199">
        <v>12.45</v>
      </c>
      <c r="E40" s="197"/>
      <c r="F40" s="195">
        <v>22.81</v>
      </c>
      <c r="G40" s="64">
        <v>22.3</v>
      </c>
      <c r="H40" s="65">
        <f t="shared" ref="H40" si="26">G40+F40</f>
        <v>45.11</v>
      </c>
      <c r="I40" s="66"/>
      <c r="J40" s="67">
        <f t="shared" ref="J40" si="27">F40*D40</f>
        <v>283.98449999999997</v>
      </c>
      <c r="K40" s="68">
        <f t="shared" ref="K40" si="28">G40*D40</f>
        <v>277.63499999999999</v>
      </c>
      <c r="L40" s="65">
        <f t="shared" ref="L40" si="29">K40+J40</f>
        <v>561.61950000000002</v>
      </c>
      <c r="M40" s="69"/>
      <c r="N40" s="70">
        <f t="shared" ref="N40" si="30">Q$3*L40</f>
        <v>139.82559517853153</v>
      </c>
      <c r="O40" s="66"/>
      <c r="P40" s="71">
        <f t="shared" ref="P40" si="31">J40*(1+Q$3)</f>
        <v>354.68771050814235</v>
      </c>
      <c r="Q40" s="65">
        <f t="shared" ref="Q40" si="32">L40*(1+Q$3)</f>
        <v>701.44509517853157</v>
      </c>
    </row>
    <row r="41" spans="1:91" ht="25.5" x14ac:dyDescent="0.2">
      <c r="A41" s="201" t="s">
        <v>106</v>
      </c>
      <c r="B41" s="62" t="s">
        <v>108</v>
      </c>
      <c r="C41" s="63" t="s">
        <v>47</v>
      </c>
      <c r="D41" s="199">
        <v>37.86</v>
      </c>
      <c r="E41" s="197"/>
      <c r="F41" s="195">
        <v>14.53</v>
      </c>
      <c r="G41" s="64">
        <v>15.73</v>
      </c>
      <c r="H41" s="65">
        <f t="shared" ref="H41:H44" si="33">G41+F41</f>
        <v>30.259999999999998</v>
      </c>
      <c r="I41" s="66"/>
      <c r="J41" s="67">
        <f t="shared" ref="J41:J44" si="34">F41*D41</f>
        <v>550.10579999999993</v>
      </c>
      <c r="K41" s="68">
        <f t="shared" ref="K41:K44" si="35">G41*D41</f>
        <v>595.53780000000006</v>
      </c>
      <c r="L41" s="65">
        <f t="shared" ref="L41:L44" si="36">K41+J41</f>
        <v>1145.6435999999999</v>
      </c>
      <c r="M41" s="69"/>
      <c r="N41" s="70">
        <f t="shared" ref="N41:N44" si="37">Q$3*L41</f>
        <v>285.22923123658541</v>
      </c>
      <c r="O41" s="66"/>
      <c r="P41" s="71">
        <f t="shared" ref="P41:P44" si="38">J41*(1+Q$3)</f>
        <v>687.06484593085213</v>
      </c>
      <c r="Q41" s="65">
        <f t="shared" ref="Q41:Q44" si="39">L41*(1+Q$3)</f>
        <v>1430.8728312365854</v>
      </c>
    </row>
    <row r="42" spans="1:91" ht="38.25" x14ac:dyDescent="0.2">
      <c r="A42" s="201" t="s">
        <v>109</v>
      </c>
      <c r="B42" s="62" t="s">
        <v>111</v>
      </c>
      <c r="C42" s="63" t="s">
        <v>47</v>
      </c>
      <c r="D42" s="199">
        <v>50.31</v>
      </c>
      <c r="E42" s="197"/>
      <c r="F42" s="195">
        <v>15.93</v>
      </c>
      <c r="G42" s="64">
        <v>16.89</v>
      </c>
      <c r="H42" s="65">
        <f t="shared" si="33"/>
        <v>32.82</v>
      </c>
      <c r="I42" s="66"/>
      <c r="J42" s="67">
        <f t="shared" si="34"/>
        <v>801.43830000000003</v>
      </c>
      <c r="K42" s="68">
        <f t="shared" si="35"/>
        <v>849.73590000000002</v>
      </c>
      <c r="L42" s="65">
        <f t="shared" si="36"/>
        <v>1651.1741999999999</v>
      </c>
      <c r="M42" s="69"/>
      <c r="N42" s="70">
        <f t="shared" si="37"/>
        <v>411.09045405018099</v>
      </c>
      <c r="O42" s="66"/>
      <c r="P42" s="71">
        <f t="shared" si="38"/>
        <v>1000.9712351925467</v>
      </c>
      <c r="Q42" s="65">
        <f t="shared" si="39"/>
        <v>2062.264654050181</v>
      </c>
    </row>
    <row r="43" spans="1:91" ht="25.5" x14ac:dyDescent="0.2">
      <c r="A43" s="201" t="s">
        <v>112</v>
      </c>
      <c r="B43" s="62" t="s">
        <v>114</v>
      </c>
      <c r="C43" s="63" t="s">
        <v>81</v>
      </c>
      <c r="D43" s="199">
        <v>14</v>
      </c>
      <c r="E43" s="197"/>
      <c r="F43" s="195">
        <v>3.58</v>
      </c>
      <c r="G43" s="64">
        <v>5.56</v>
      </c>
      <c r="H43" s="65">
        <f t="shared" si="33"/>
        <v>9.14</v>
      </c>
      <c r="I43" s="66"/>
      <c r="J43" s="67">
        <f t="shared" si="34"/>
        <v>50.120000000000005</v>
      </c>
      <c r="K43" s="68">
        <f t="shared" si="35"/>
        <v>77.839999999999989</v>
      </c>
      <c r="L43" s="65">
        <f t="shared" si="36"/>
        <v>127.96</v>
      </c>
      <c r="M43" s="69"/>
      <c r="N43" s="70">
        <f t="shared" si="37"/>
        <v>31.858016253076848</v>
      </c>
      <c r="O43" s="66"/>
      <c r="P43" s="71">
        <f t="shared" si="38"/>
        <v>62.598303959082621</v>
      </c>
      <c r="Q43" s="65">
        <f t="shared" si="39"/>
        <v>159.81801625307685</v>
      </c>
    </row>
    <row r="44" spans="1:91" ht="25.5" x14ac:dyDescent="0.2">
      <c r="A44" s="201" t="s">
        <v>115</v>
      </c>
      <c r="B44" s="62" t="s">
        <v>117</v>
      </c>
      <c r="C44" s="63" t="s">
        <v>35</v>
      </c>
      <c r="D44" s="199">
        <v>37.86</v>
      </c>
      <c r="E44" s="197"/>
      <c r="F44" s="195">
        <v>1.59</v>
      </c>
      <c r="G44" s="64">
        <v>2.68</v>
      </c>
      <c r="H44" s="65">
        <f t="shared" si="33"/>
        <v>4.2700000000000005</v>
      </c>
      <c r="I44" s="66"/>
      <c r="J44" s="67">
        <f t="shared" si="34"/>
        <v>60.197400000000002</v>
      </c>
      <c r="K44" s="68">
        <f t="shared" si="35"/>
        <v>101.46480000000001</v>
      </c>
      <c r="L44" s="65">
        <f t="shared" si="36"/>
        <v>161.66220000000001</v>
      </c>
      <c r="M44" s="69"/>
      <c r="N44" s="70">
        <f t="shared" si="37"/>
        <v>40.248804275618639</v>
      </c>
      <c r="O44" s="66"/>
      <c r="P44" s="71">
        <f t="shared" si="38"/>
        <v>75.184659671717483</v>
      </c>
      <c r="Q44" s="65">
        <f t="shared" si="39"/>
        <v>201.91100427561864</v>
      </c>
    </row>
    <row r="45" spans="1:91" s="61" customFormat="1" ht="12.75" x14ac:dyDescent="0.2">
      <c r="A45" s="200" t="s">
        <v>118</v>
      </c>
      <c r="B45" s="53" t="s">
        <v>119</v>
      </c>
      <c r="C45" s="53"/>
      <c r="D45" s="198"/>
      <c r="E45" s="196"/>
      <c r="F45" s="194">
        <f>SUM(Q46:Q51)</f>
        <v>7889.9469341751546</v>
      </c>
      <c r="G45" s="53"/>
      <c r="H45" s="54"/>
      <c r="I45" s="55"/>
      <c r="J45" s="56"/>
      <c r="K45" s="57"/>
      <c r="L45" s="54"/>
      <c r="M45" s="58"/>
      <c r="N45" s="59"/>
      <c r="O45" s="55"/>
      <c r="P45" s="60"/>
      <c r="Q45" s="54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ht="25.5" x14ac:dyDescent="0.2">
      <c r="A46" s="201" t="s">
        <v>120</v>
      </c>
      <c r="B46" s="62" t="s">
        <v>122</v>
      </c>
      <c r="C46" s="63" t="s">
        <v>47</v>
      </c>
      <c r="D46" s="199">
        <v>11.03</v>
      </c>
      <c r="E46" s="197"/>
      <c r="F46" s="195">
        <v>49.19</v>
      </c>
      <c r="G46" s="64">
        <v>50.98</v>
      </c>
      <c r="H46" s="65">
        <f t="shared" ref="H46" si="40">G46+F46</f>
        <v>100.16999999999999</v>
      </c>
      <c r="I46" s="66"/>
      <c r="J46" s="67">
        <f t="shared" ref="J46" si="41">F46*D46</f>
        <v>542.56569999999999</v>
      </c>
      <c r="K46" s="68">
        <f t="shared" ref="K46" si="42">G46*D46</f>
        <v>562.30939999999998</v>
      </c>
      <c r="L46" s="65">
        <f t="shared" ref="L46" si="43">K46+J46</f>
        <v>1104.8751</v>
      </c>
      <c r="M46" s="69"/>
      <c r="N46" s="70">
        <f t="shared" ref="N46" si="44">Q$3*L46</f>
        <v>275.0791567163169</v>
      </c>
      <c r="O46" s="66"/>
      <c r="P46" s="71">
        <f t="shared" ref="P46" si="45">J46*(1+Q$3)</f>
        <v>677.64749813193202</v>
      </c>
      <c r="Q46" s="65">
        <f t="shared" ref="Q46" si="46">L46*(1+Q$3)</f>
        <v>1379.9542567163169</v>
      </c>
    </row>
    <row r="47" spans="1:91" ht="38.25" x14ac:dyDescent="0.2">
      <c r="A47" s="201" t="s">
        <v>123</v>
      </c>
      <c r="B47" s="62" t="s">
        <v>125</v>
      </c>
      <c r="C47" s="63" t="s">
        <v>47</v>
      </c>
      <c r="D47" s="199">
        <v>3.88</v>
      </c>
      <c r="E47" s="197"/>
      <c r="F47" s="195">
        <v>49.19</v>
      </c>
      <c r="G47" s="64">
        <v>60.77</v>
      </c>
      <c r="H47" s="65">
        <f t="shared" ref="H47:H51" si="47">G47+F47</f>
        <v>109.96000000000001</v>
      </c>
      <c r="I47" s="66"/>
      <c r="J47" s="67">
        <f t="shared" ref="J47:J51" si="48">F47*D47</f>
        <v>190.85719999999998</v>
      </c>
      <c r="K47" s="68">
        <f t="shared" ref="K47:K51" si="49">G47*D47</f>
        <v>235.7876</v>
      </c>
      <c r="L47" s="65">
        <f t="shared" ref="L47:L51" si="50">K47+J47</f>
        <v>426.64479999999998</v>
      </c>
      <c r="M47" s="69"/>
      <c r="N47" s="70">
        <f t="shared" ref="N47:N51" si="51">Q$3*L47</f>
        <v>106.22113920514786</v>
      </c>
      <c r="O47" s="66"/>
      <c r="P47" s="71">
        <f t="shared" ref="P47:P51" si="52">J47*(1+Q$3)</f>
        <v>238.37464122863969</v>
      </c>
      <c r="Q47" s="65">
        <f t="shared" ref="Q47:Q51" si="53">L47*(1+Q$3)</f>
        <v>532.86593920514781</v>
      </c>
    </row>
    <row r="48" spans="1:91" ht="25.5" x14ac:dyDescent="0.2">
      <c r="A48" s="201" t="s">
        <v>126</v>
      </c>
      <c r="B48" s="62" t="s">
        <v>128</v>
      </c>
      <c r="C48" s="63" t="s">
        <v>35</v>
      </c>
      <c r="D48" s="199">
        <v>4</v>
      </c>
      <c r="E48" s="197"/>
      <c r="F48" s="195">
        <v>34.43</v>
      </c>
      <c r="G48" s="64">
        <v>38.17</v>
      </c>
      <c r="H48" s="65">
        <f t="shared" si="47"/>
        <v>72.599999999999994</v>
      </c>
      <c r="I48" s="66"/>
      <c r="J48" s="67">
        <f t="shared" si="48"/>
        <v>137.72</v>
      </c>
      <c r="K48" s="68">
        <f t="shared" si="49"/>
        <v>152.68</v>
      </c>
      <c r="L48" s="65">
        <f t="shared" si="50"/>
        <v>290.39999999999998</v>
      </c>
      <c r="M48" s="69"/>
      <c r="N48" s="70">
        <f t="shared" si="51"/>
        <v>72.300468270502634</v>
      </c>
      <c r="O48" s="66"/>
      <c r="P48" s="71">
        <f t="shared" si="52"/>
        <v>172.00794934646564</v>
      </c>
      <c r="Q48" s="65">
        <f t="shared" si="53"/>
        <v>362.7004682705026</v>
      </c>
    </row>
    <row r="49" spans="1:91" x14ac:dyDescent="0.2">
      <c r="A49" s="201" t="s">
        <v>129</v>
      </c>
      <c r="B49" s="62" t="s">
        <v>131</v>
      </c>
      <c r="C49" s="63" t="s">
        <v>47</v>
      </c>
      <c r="D49" s="199">
        <v>50</v>
      </c>
      <c r="E49" s="197"/>
      <c r="F49" s="195">
        <v>14.69</v>
      </c>
      <c r="G49" s="64">
        <v>55.29</v>
      </c>
      <c r="H49" s="65">
        <f t="shared" si="47"/>
        <v>69.98</v>
      </c>
      <c r="I49" s="66"/>
      <c r="J49" s="67">
        <f t="shared" si="48"/>
        <v>734.5</v>
      </c>
      <c r="K49" s="68">
        <f t="shared" si="49"/>
        <v>2764.5</v>
      </c>
      <c r="L49" s="65">
        <f t="shared" si="50"/>
        <v>3499</v>
      </c>
      <c r="M49" s="69"/>
      <c r="N49" s="70">
        <f t="shared" si="51"/>
        <v>871.14097272206857</v>
      </c>
      <c r="O49" s="66"/>
      <c r="P49" s="71">
        <f t="shared" si="52"/>
        <v>917.36740339078574</v>
      </c>
      <c r="Q49" s="65">
        <f t="shared" si="53"/>
        <v>4370.1409727220689</v>
      </c>
    </row>
    <row r="50" spans="1:91" x14ac:dyDescent="0.2">
      <c r="A50" s="201" t="s">
        <v>132</v>
      </c>
      <c r="B50" s="62" t="s">
        <v>134</v>
      </c>
      <c r="C50" s="63" t="s">
        <v>47</v>
      </c>
      <c r="D50" s="199">
        <v>12.45</v>
      </c>
      <c r="E50" s="197"/>
      <c r="F50" s="195">
        <v>22.72</v>
      </c>
      <c r="G50" s="64">
        <v>22.95</v>
      </c>
      <c r="H50" s="65">
        <f t="shared" si="47"/>
        <v>45.67</v>
      </c>
      <c r="I50" s="66"/>
      <c r="J50" s="67">
        <f t="shared" si="48"/>
        <v>282.86399999999998</v>
      </c>
      <c r="K50" s="68">
        <f t="shared" si="49"/>
        <v>285.72749999999996</v>
      </c>
      <c r="L50" s="65">
        <f t="shared" si="50"/>
        <v>568.5915</v>
      </c>
      <c r="M50" s="69"/>
      <c r="N50" s="70">
        <f t="shared" si="51"/>
        <v>141.56140394155474</v>
      </c>
      <c r="O50" s="66"/>
      <c r="P50" s="71">
        <f t="shared" si="52"/>
        <v>353.28824124265651</v>
      </c>
      <c r="Q50" s="65">
        <f t="shared" si="53"/>
        <v>710.15290394155477</v>
      </c>
    </row>
    <row r="51" spans="1:91" x14ac:dyDescent="0.2">
      <c r="A51" s="201" t="s">
        <v>135</v>
      </c>
      <c r="B51" s="62" t="s">
        <v>137</v>
      </c>
      <c r="C51" s="63" t="s">
        <v>35</v>
      </c>
      <c r="D51" s="199">
        <v>41.48</v>
      </c>
      <c r="E51" s="197"/>
      <c r="F51" s="195">
        <v>3.45</v>
      </c>
      <c r="G51" s="64">
        <v>6.86</v>
      </c>
      <c r="H51" s="65">
        <f t="shared" si="47"/>
        <v>10.31</v>
      </c>
      <c r="I51" s="66"/>
      <c r="J51" s="67">
        <f t="shared" si="48"/>
        <v>143.10599999999999</v>
      </c>
      <c r="K51" s="68">
        <f t="shared" si="49"/>
        <v>284.55279999999999</v>
      </c>
      <c r="L51" s="65">
        <f t="shared" si="50"/>
        <v>427.65879999999999</v>
      </c>
      <c r="M51" s="69"/>
      <c r="N51" s="70">
        <f t="shared" si="51"/>
        <v>106.47359331956346</v>
      </c>
      <c r="O51" s="66"/>
      <c r="P51" s="71">
        <f t="shared" si="52"/>
        <v>178.73489398181317</v>
      </c>
      <c r="Q51" s="65">
        <f t="shared" si="53"/>
        <v>534.13239331956345</v>
      </c>
    </row>
    <row r="52" spans="1:91" s="61" customFormat="1" ht="12.75" x14ac:dyDescent="0.2">
      <c r="A52" s="200" t="s">
        <v>138</v>
      </c>
      <c r="B52" s="53" t="s">
        <v>139</v>
      </c>
      <c r="C52" s="53"/>
      <c r="D52" s="198"/>
      <c r="E52" s="196"/>
      <c r="F52" s="194">
        <f>SUM(Q53:Q57)</f>
        <v>11277.546576593953</v>
      </c>
      <c r="G52" s="53"/>
      <c r="H52" s="54"/>
      <c r="I52" s="55"/>
      <c r="J52" s="56"/>
      <c r="K52" s="57"/>
      <c r="L52" s="54"/>
      <c r="M52" s="58"/>
      <c r="N52" s="59"/>
      <c r="O52" s="55"/>
      <c r="P52" s="60"/>
      <c r="Q52" s="54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</row>
    <row r="53" spans="1:91" ht="51" x14ac:dyDescent="0.2">
      <c r="A53" s="201" t="s">
        <v>140</v>
      </c>
      <c r="B53" s="62" t="s">
        <v>142</v>
      </c>
      <c r="C53" s="63" t="s">
        <v>81</v>
      </c>
      <c r="D53" s="199">
        <v>5</v>
      </c>
      <c r="E53" s="197"/>
      <c r="F53" s="195">
        <v>197.85</v>
      </c>
      <c r="G53" s="64">
        <v>714.41</v>
      </c>
      <c r="H53" s="65">
        <f>G53+F53</f>
        <v>912.26</v>
      </c>
      <c r="I53" s="66"/>
      <c r="J53" s="67">
        <f>F53*D53</f>
        <v>989.25</v>
      </c>
      <c r="K53" s="68">
        <f>G53*D53</f>
        <v>3572.0499999999997</v>
      </c>
      <c r="L53" s="65">
        <f>K53+J53</f>
        <v>4561.2999999999993</v>
      </c>
      <c r="M53" s="69"/>
      <c r="N53" s="70">
        <f>Q$3*L53</f>
        <v>1135.6202683272852</v>
      </c>
      <c r="O53" s="66"/>
      <c r="P53" s="71">
        <f>J53*(1+Q$3)</f>
        <v>1235.5421426879984</v>
      </c>
      <c r="Q53" s="65">
        <f>L53*(1+Q$3)</f>
        <v>5696.9202683272842</v>
      </c>
    </row>
    <row r="54" spans="1:91" ht="51" x14ac:dyDescent="0.2">
      <c r="A54" s="201" t="s">
        <v>143</v>
      </c>
      <c r="B54" s="62" t="s">
        <v>145</v>
      </c>
      <c r="C54" s="63" t="s">
        <v>81</v>
      </c>
      <c r="D54" s="199">
        <v>2</v>
      </c>
      <c r="E54" s="197"/>
      <c r="F54" s="195">
        <v>193.67</v>
      </c>
      <c r="G54" s="64">
        <v>700.96</v>
      </c>
      <c r="H54" s="65">
        <f t="shared" ref="H54:H57" si="54">G54+F54</f>
        <v>894.63</v>
      </c>
      <c r="I54" s="66"/>
      <c r="J54" s="67">
        <f t="shared" ref="J54:J57" si="55">F54*D54</f>
        <v>387.34</v>
      </c>
      <c r="K54" s="68">
        <f t="shared" ref="K54:K57" si="56">G54*D54</f>
        <v>1401.92</v>
      </c>
      <c r="L54" s="65">
        <f t="shared" ref="L54:L57" si="57">K54+J54</f>
        <v>1789.26</v>
      </c>
      <c r="M54" s="69"/>
      <c r="N54" s="70">
        <f t="shared" ref="N54:N57" si="58">Q$3*L54</f>
        <v>445.46947609393783</v>
      </c>
      <c r="O54" s="66"/>
      <c r="P54" s="71">
        <f t="shared" ref="P54:P57" si="59">J54*(1+Q$3)</f>
        <v>483.77547995832123</v>
      </c>
      <c r="Q54" s="65">
        <f t="shared" ref="Q54:Q57" si="60">L54*(1+Q$3)</f>
        <v>2234.7294760939376</v>
      </c>
    </row>
    <row r="55" spans="1:91" ht="51" x14ac:dyDescent="0.2">
      <c r="A55" s="201" t="s">
        <v>146</v>
      </c>
      <c r="B55" s="62" t="s">
        <v>148</v>
      </c>
      <c r="C55" s="63" t="s">
        <v>81</v>
      </c>
      <c r="D55" s="199">
        <v>7</v>
      </c>
      <c r="E55" s="197"/>
      <c r="F55" s="195">
        <v>22.02</v>
      </c>
      <c r="G55" s="64">
        <v>151.47</v>
      </c>
      <c r="H55" s="65">
        <f t="shared" si="54"/>
        <v>173.49</v>
      </c>
      <c r="I55" s="66"/>
      <c r="J55" s="67">
        <f t="shared" si="55"/>
        <v>154.13999999999999</v>
      </c>
      <c r="K55" s="68">
        <f t="shared" si="56"/>
        <v>1060.29</v>
      </c>
      <c r="L55" s="65">
        <f t="shared" si="57"/>
        <v>1214.4299999999998</v>
      </c>
      <c r="M55" s="69"/>
      <c r="N55" s="70">
        <f t="shared" si="58"/>
        <v>302.35488182419596</v>
      </c>
      <c r="O55" s="66"/>
      <c r="P55" s="71">
        <f t="shared" si="59"/>
        <v>192.51601301382669</v>
      </c>
      <c r="Q55" s="65">
        <f t="shared" si="60"/>
        <v>1516.7848818241957</v>
      </c>
    </row>
    <row r="56" spans="1:91" ht="25.5" x14ac:dyDescent="0.2">
      <c r="A56" s="201" t="s">
        <v>149</v>
      </c>
      <c r="B56" s="62" t="s">
        <v>151</v>
      </c>
      <c r="C56" s="63" t="s">
        <v>35</v>
      </c>
      <c r="D56" s="199">
        <v>6.3</v>
      </c>
      <c r="E56" s="197"/>
      <c r="F56" s="195">
        <v>20.2</v>
      </c>
      <c r="G56" s="64">
        <v>65.06</v>
      </c>
      <c r="H56" s="65">
        <f t="shared" si="54"/>
        <v>85.26</v>
      </c>
      <c r="I56" s="66"/>
      <c r="J56" s="67">
        <f t="shared" si="55"/>
        <v>127.25999999999999</v>
      </c>
      <c r="K56" s="68">
        <f t="shared" si="56"/>
        <v>409.87799999999999</v>
      </c>
      <c r="L56" s="65">
        <f t="shared" si="57"/>
        <v>537.13799999999992</v>
      </c>
      <c r="M56" s="69"/>
      <c r="N56" s="70">
        <f t="shared" si="58"/>
        <v>133.7304715078555</v>
      </c>
      <c r="O56" s="66"/>
      <c r="P56" s="71">
        <f t="shared" si="59"/>
        <v>158.94373826482149</v>
      </c>
      <c r="Q56" s="65">
        <f t="shared" si="60"/>
        <v>670.86847150785547</v>
      </c>
    </row>
    <row r="57" spans="1:91" ht="25.5" x14ac:dyDescent="0.2">
      <c r="A57" s="201" t="s">
        <v>152</v>
      </c>
      <c r="B57" s="62" t="s">
        <v>154</v>
      </c>
      <c r="C57" s="63" t="s">
        <v>35</v>
      </c>
      <c r="D57" s="199">
        <v>6</v>
      </c>
      <c r="E57" s="197"/>
      <c r="F57" s="195">
        <v>19.77</v>
      </c>
      <c r="G57" s="64">
        <v>134.79</v>
      </c>
      <c r="H57" s="65">
        <f t="shared" si="54"/>
        <v>154.56</v>
      </c>
      <c r="I57" s="66"/>
      <c r="J57" s="67">
        <f t="shared" si="55"/>
        <v>118.62</v>
      </c>
      <c r="K57" s="68">
        <f t="shared" si="56"/>
        <v>808.74</v>
      </c>
      <c r="L57" s="65">
        <f t="shared" si="57"/>
        <v>927.36</v>
      </c>
      <c r="M57" s="69"/>
      <c r="N57" s="70">
        <f t="shared" si="58"/>
        <v>230.88347884067949</v>
      </c>
      <c r="O57" s="66"/>
      <c r="P57" s="71">
        <f t="shared" si="59"/>
        <v>148.15264995264127</v>
      </c>
      <c r="Q57" s="65">
        <f t="shared" si="60"/>
        <v>1158.2434788406795</v>
      </c>
    </row>
    <row r="58" spans="1:91" s="61" customFormat="1" ht="12.75" x14ac:dyDescent="0.2">
      <c r="A58" s="200" t="s">
        <v>155</v>
      </c>
      <c r="B58" s="53" t="s">
        <v>156</v>
      </c>
      <c r="C58" s="53"/>
      <c r="D58" s="198"/>
      <c r="E58" s="196"/>
      <c r="F58" s="194">
        <f>SUM(Q59:Q64)</f>
        <v>15777.957967090601</v>
      </c>
      <c r="G58" s="53"/>
      <c r="H58" s="54"/>
      <c r="I58" s="55"/>
      <c r="J58" s="56"/>
      <c r="K58" s="57"/>
      <c r="L58" s="54"/>
      <c r="M58" s="58"/>
      <c r="N58" s="59"/>
      <c r="O58" s="55"/>
      <c r="P58" s="60"/>
      <c r="Q58" s="54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</row>
    <row r="59" spans="1:91" x14ac:dyDescent="0.2">
      <c r="A59" s="201" t="s">
        <v>453</v>
      </c>
      <c r="B59" s="62" t="s">
        <v>159</v>
      </c>
      <c r="C59" s="63" t="s">
        <v>47</v>
      </c>
      <c r="D59" s="199">
        <v>106.84</v>
      </c>
      <c r="E59" s="197"/>
      <c r="F59" s="195">
        <v>2.5</v>
      </c>
      <c r="G59" s="64">
        <v>2.5499999999999998</v>
      </c>
      <c r="H59" s="65">
        <f t="shared" ref="H59" si="61">G59+F59</f>
        <v>5.05</v>
      </c>
      <c r="I59" s="66"/>
      <c r="J59" s="67">
        <f t="shared" ref="J59" si="62">F59*D59</f>
        <v>267.10000000000002</v>
      </c>
      <c r="K59" s="68">
        <f t="shared" ref="K59" si="63">G59*D59</f>
        <v>272.44200000000001</v>
      </c>
      <c r="L59" s="65">
        <f t="shared" ref="L59" si="64">K59+J59</f>
        <v>539.54200000000003</v>
      </c>
      <c r="M59" s="69"/>
      <c r="N59" s="70">
        <f t="shared" ref="N59" si="65">Q$3*L59</f>
        <v>134.32899191323531</v>
      </c>
      <c r="O59" s="66"/>
      <c r="P59" s="71">
        <f t="shared" ref="P59" si="66">J59*(1+Q$3)</f>
        <v>333.59950094714623</v>
      </c>
      <c r="Q59" s="65">
        <f t="shared" ref="Q59" si="67">L59*(1+Q$3)</f>
        <v>673.87099191323534</v>
      </c>
    </row>
    <row r="60" spans="1:91" ht="25.5" x14ac:dyDescent="0.2">
      <c r="A60" s="201" t="s">
        <v>160</v>
      </c>
      <c r="B60" s="62" t="s">
        <v>162</v>
      </c>
      <c r="C60" s="63" t="s">
        <v>47</v>
      </c>
      <c r="D60" s="199">
        <v>106.84</v>
      </c>
      <c r="E60" s="197"/>
      <c r="F60" s="195">
        <v>16.920000000000002</v>
      </c>
      <c r="G60" s="64">
        <v>16.579999999999998</v>
      </c>
      <c r="H60" s="65">
        <f t="shared" ref="H60:H64" si="68">G60+F60</f>
        <v>33.5</v>
      </c>
      <c r="I60" s="66"/>
      <c r="J60" s="67">
        <f t="shared" ref="J60:J64" si="69">F60*D60</f>
        <v>1807.7328000000002</v>
      </c>
      <c r="K60" s="68">
        <f t="shared" ref="K60:K64" si="70">G60*D60</f>
        <v>1771.4071999999999</v>
      </c>
      <c r="L60" s="65">
        <f t="shared" ref="L60:L64" si="71">K60+J60</f>
        <v>3579.1400000000003</v>
      </c>
      <c r="M60" s="69"/>
      <c r="N60" s="70">
        <f t="shared" ref="N60:N64" si="72">Q$3*L60</f>
        <v>891.09331269175902</v>
      </c>
      <c r="O60" s="66"/>
      <c r="P60" s="71">
        <f t="shared" ref="P60:P64" si="73">J60*(1+Q$3)</f>
        <v>2257.8014224102858</v>
      </c>
      <c r="Q60" s="65">
        <f t="shared" ref="Q60:Q64" si="74">L60*(1+Q$3)</f>
        <v>4470.2333126917592</v>
      </c>
    </row>
    <row r="61" spans="1:91" ht="25.5" x14ac:dyDescent="0.2">
      <c r="A61" s="201" t="s">
        <v>454</v>
      </c>
      <c r="B61" s="62" t="s">
        <v>164</v>
      </c>
      <c r="C61" s="63" t="s">
        <v>47</v>
      </c>
      <c r="D61" s="199">
        <v>71.27</v>
      </c>
      <c r="E61" s="197"/>
      <c r="F61" s="195">
        <v>14.53</v>
      </c>
      <c r="G61" s="64">
        <v>15.73</v>
      </c>
      <c r="H61" s="65">
        <f t="shared" si="68"/>
        <v>30.259999999999998</v>
      </c>
      <c r="I61" s="66"/>
      <c r="J61" s="67">
        <f t="shared" si="69"/>
        <v>1035.5530999999999</v>
      </c>
      <c r="K61" s="68">
        <f t="shared" si="70"/>
        <v>1121.0771</v>
      </c>
      <c r="L61" s="65">
        <f t="shared" si="71"/>
        <v>2156.6301999999996</v>
      </c>
      <c r="M61" s="69"/>
      <c r="N61" s="70">
        <f t="shared" si="72"/>
        <v>536.93310380959963</v>
      </c>
      <c r="O61" s="66"/>
      <c r="P61" s="71">
        <f t="shared" si="73"/>
        <v>1293.3732585708353</v>
      </c>
      <c r="Q61" s="65">
        <f t="shared" si="74"/>
        <v>2693.5633038095993</v>
      </c>
    </row>
    <row r="62" spans="1:91" ht="25.5" x14ac:dyDescent="0.2">
      <c r="A62" s="201" t="s">
        <v>455</v>
      </c>
      <c r="B62" s="62" t="s">
        <v>167</v>
      </c>
      <c r="C62" s="63" t="s">
        <v>47</v>
      </c>
      <c r="D62" s="199">
        <v>34.07</v>
      </c>
      <c r="E62" s="197"/>
      <c r="F62" s="195">
        <v>23.07</v>
      </c>
      <c r="G62" s="64">
        <v>100.11</v>
      </c>
      <c r="H62" s="65">
        <f t="shared" si="68"/>
        <v>123.18</v>
      </c>
      <c r="I62" s="66"/>
      <c r="J62" s="67">
        <f t="shared" si="69"/>
        <v>785.99490000000003</v>
      </c>
      <c r="K62" s="68">
        <f t="shared" si="70"/>
        <v>3410.7476999999999</v>
      </c>
      <c r="L62" s="65">
        <f t="shared" si="71"/>
        <v>4196.7425999999996</v>
      </c>
      <c r="M62" s="69"/>
      <c r="N62" s="70">
        <f t="shared" si="72"/>
        <v>1044.8569393621442</v>
      </c>
      <c r="O62" s="66"/>
      <c r="P62" s="71">
        <f t="shared" si="73"/>
        <v>981.68291421565743</v>
      </c>
      <c r="Q62" s="65">
        <f t="shared" si="74"/>
        <v>5241.5995393621442</v>
      </c>
    </row>
    <row r="63" spans="1:91" ht="25.5" x14ac:dyDescent="0.2">
      <c r="A63" s="201" t="s">
        <v>456</v>
      </c>
      <c r="B63" s="62" t="s">
        <v>170</v>
      </c>
      <c r="C63" s="63" t="s">
        <v>47</v>
      </c>
      <c r="D63" s="199">
        <v>1.5</v>
      </c>
      <c r="E63" s="197"/>
      <c r="F63" s="195">
        <v>23.07</v>
      </c>
      <c r="G63" s="64">
        <v>49.16</v>
      </c>
      <c r="H63" s="65">
        <f t="shared" si="68"/>
        <v>72.22999999999999</v>
      </c>
      <c r="I63" s="66"/>
      <c r="J63" s="67">
        <f t="shared" si="69"/>
        <v>34.605000000000004</v>
      </c>
      <c r="K63" s="68">
        <f t="shared" si="70"/>
        <v>73.739999999999995</v>
      </c>
      <c r="L63" s="65">
        <f t="shared" si="71"/>
        <v>108.345</v>
      </c>
      <c r="M63" s="69"/>
      <c r="N63" s="70">
        <f t="shared" si="72"/>
        <v>26.974498053607466</v>
      </c>
      <c r="O63" s="66"/>
      <c r="P63" s="71">
        <f t="shared" si="73"/>
        <v>43.220556833680249</v>
      </c>
      <c r="Q63" s="65">
        <f t="shared" si="74"/>
        <v>135.31949805360748</v>
      </c>
    </row>
    <row r="64" spans="1:91" ht="25.5" x14ac:dyDescent="0.2">
      <c r="A64" s="201" t="s">
        <v>457</v>
      </c>
      <c r="B64" s="62" t="s">
        <v>173</v>
      </c>
      <c r="C64" s="63" t="s">
        <v>174</v>
      </c>
      <c r="D64" s="199">
        <v>37.86</v>
      </c>
      <c r="E64" s="197"/>
      <c r="F64" s="195">
        <v>26.19</v>
      </c>
      <c r="G64" s="64">
        <v>28.02</v>
      </c>
      <c r="H64" s="65">
        <f t="shared" si="68"/>
        <v>54.21</v>
      </c>
      <c r="I64" s="66"/>
      <c r="J64" s="67">
        <f t="shared" si="69"/>
        <v>991.55340000000001</v>
      </c>
      <c r="K64" s="68">
        <f t="shared" si="70"/>
        <v>1060.8371999999999</v>
      </c>
      <c r="L64" s="65">
        <f t="shared" si="71"/>
        <v>2052.3905999999997</v>
      </c>
      <c r="M64" s="69"/>
      <c r="N64" s="70">
        <f t="shared" si="72"/>
        <v>510.98072126025431</v>
      </c>
      <c r="O64" s="66"/>
      <c r="P64" s="71">
        <f t="shared" si="73"/>
        <v>1238.4190168567804</v>
      </c>
      <c r="Q64" s="65">
        <f t="shared" si="74"/>
        <v>2563.3713212602538</v>
      </c>
    </row>
    <row r="65" spans="1:91" s="61" customFormat="1" ht="12.75" x14ac:dyDescent="0.2">
      <c r="A65" s="200" t="s">
        <v>175</v>
      </c>
      <c r="B65" s="53" t="s">
        <v>176</v>
      </c>
      <c r="C65" s="53"/>
      <c r="D65" s="198"/>
      <c r="E65" s="196"/>
      <c r="F65" s="219">
        <f>SUM(Q66:Q71)</f>
        <v>5685.1797141198595</v>
      </c>
      <c r="G65" s="220"/>
      <c r="H65" s="54"/>
      <c r="I65" s="55"/>
      <c r="J65" s="56"/>
      <c r="K65" s="57"/>
      <c r="L65" s="54"/>
      <c r="M65" s="58"/>
      <c r="N65" s="59"/>
      <c r="O65" s="55"/>
      <c r="P65" s="60"/>
      <c r="Q65" s="54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</row>
    <row r="66" spans="1:91" x14ac:dyDescent="0.2">
      <c r="A66" s="201" t="s">
        <v>177</v>
      </c>
      <c r="B66" s="62" t="s">
        <v>179</v>
      </c>
      <c r="C66" s="63" t="s">
        <v>47</v>
      </c>
      <c r="D66" s="199">
        <v>115.27</v>
      </c>
      <c r="E66" s="197"/>
      <c r="F66" s="195">
        <v>1.83</v>
      </c>
      <c r="G66" s="64">
        <v>2.65</v>
      </c>
      <c r="H66" s="65">
        <f t="shared" ref="H66" si="75">G66+F66</f>
        <v>4.4800000000000004</v>
      </c>
      <c r="I66" s="66"/>
      <c r="J66" s="67">
        <f t="shared" ref="J66" si="76">F66*D66</f>
        <v>210.94409999999999</v>
      </c>
      <c r="K66" s="68">
        <f t="shared" ref="K66" si="77">G66*D66</f>
        <v>305.46549999999996</v>
      </c>
      <c r="L66" s="65">
        <f t="shared" ref="L66" si="78">K66+J66</f>
        <v>516.40959999999995</v>
      </c>
      <c r="M66" s="69"/>
      <c r="N66" s="70">
        <f t="shared" ref="N66" si="79">Q$3*L66</f>
        <v>128.56975171963828</v>
      </c>
      <c r="O66" s="66"/>
      <c r="P66" s="71">
        <f t="shared" ref="P66" si="80">J66*(1+Q$3)</f>
        <v>263.46254768904868</v>
      </c>
      <c r="Q66" s="65">
        <f t="shared" ref="Q66" si="81">L66*(1+Q$3)</f>
        <v>644.9793517196382</v>
      </c>
    </row>
    <row r="67" spans="1:91" ht="25.5" x14ac:dyDescent="0.2">
      <c r="A67" s="201" t="s">
        <v>180</v>
      </c>
      <c r="B67" s="62" t="s">
        <v>182</v>
      </c>
      <c r="C67" s="63" t="s">
        <v>47</v>
      </c>
      <c r="D67" s="199">
        <v>115.27</v>
      </c>
      <c r="E67" s="197"/>
      <c r="F67" s="195">
        <v>9.98</v>
      </c>
      <c r="G67" s="64">
        <v>7.21</v>
      </c>
      <c r="H67" s="65">
        <f t="shared" ref="H67:H71" si="82">G67+F67</f>
        <v>17.190000000000001</v>
      </c>
      <c r="I67" s="66"/>
      <c r="J67" s="67">
        <f t="shared" ref="J67:J71" si="83">F67*D67</f>
        <v>1150.3946000000001</v>
      </c>
      <c r="K67" s="68">
        <f t="shared" ref="K67:K71" si="84">G67*D67</f>
        <v>831.09669999999994</v>
      </c>
      <c r="L67" s="65">
        <f t="shared" ref="L67:L71" si="85">K67+J67</f>
        <v>1981.4913000000001</v>
      </c>
      <c r="M67" s="69"/>
      <c r="N67" s="70">
        <f t="shared" ref="N67:N71" si="86">Q$3*L67</f>
        <v>493.32902501352282</v>
      </c>
      <c r="O67" s="66"/>
      <c r="P67" s="71">
        <f t="shared" ref="P67:P71" si="87">J67*(1+Q$3)</f>
        <v>1436.80668083973</v>
      </c>
      <c r="Q67" s="65">
        <f t="shared" ref="Q67:Q71" si="88">L67*(1+Q$3)</f>
        <v>2474.820325013523</v>
      </c>
    </row>
    <row r="68" spans="1:91" ht="38.25" x14ac:dyDescent="0.2">
      <c r="A68" s="201" t="s">
        <v>183</v>
      </c>
      <c r="B68" s="62" t="s">
        <v>185</v>
      </c>
      <c r="C68" s="63" t="s">
        <v>47</v>
      </c>
      <c r="D68" s="199">
        <v>71.27</v>
      </c>
      <c r="E68" s="197"/>
      <c r="F68" s="195">
        <v>4.51</v>
      </c>
      <c r="G68" s="64">
        <v>8.2100000000000009</v>
      </c>
      <c r="H68" s="65">
        <f t="shared" si="82"/>
        <v>12.72</v>
      </c>
      <c r="I68" s="66"/>
      <c r="J68" s="67">
        <f t="shared" si="83"/>
        <v>321.42769999999996</v>
      </c>
      <c r="K68" s="68">
        <f t="shared" si="84"/>
        <v>585.12670000000003</v>
      </c>
      <c r="L68" s="65">
        <f t="shared" si="85"/>
        <v>906.55439999999999</v>
      </c>
      <c r="M68" s="69"/>
      <c r="N68" s="70">
        <f t="shared" si="86"/>
        <v>225.70353868004324</v>
      </c>
      <c r="O68" s="66"/>
      <c r="P68" s="71">
        <f t="shared" si="87"/>
        <v>401.45308989363161</v>
      </c>
      <c r="Q68" s="65">
        <f t="shared" si="88"/>
        <v>1132.2579386800433</v>
      </c>
    </row>
    <row r="69" spans="1:91" ht="25.5" x14ac:dyDescent="0.2">
      <c r="A69" s="201" t="s">
        <v>186</v>
      </c>
      <c r="B69" s="62" t="s">
        <v>187</v>
      </c>
      <c r="C69" s="63" t="s">
        <v>47</v>
      </c>
      <c r="D69" s="199">
        <v>44</v>
      </c>
      <c r="E69" s="197"/>
      <c r="F69" s="195">
        <v>4.51</v>
      </c>
      <c r="G69" s="64">
        <v>8.2100000000000009</v>
      </c>
      <c r="H69" s="65">
        <f t="shared" si="82"/>
        <v>12.72</v>
      </c>
      <c r="I69" s="66"/>
      <c r="J69" s="67">
        <f t="shared" si="83"/>
        <v>198.44</v>
      </c>
      <c r="K69" s="68">
        <f t="shared" si="84"/>
        <v>361.24</v>
      </c>
      <c r="L69" s="65">
        <f t="shared" si="85"/>
        <v>559.68000000000006</v>
      </c>
      <c r="M69" s="69"/>
      <c r="N69" s="70">
        <f t="shared" si="86"/>
        <v>139.3427206667869</v>
      </c>
      <c r="O69" s="66"/>
      <c r="P69" s="71">
        <f t="shared" si="87"/>
        <v>247.84531998484346</v>
      </c>
      <c r="Q69" s="65">
        <f t="shared" si="88"/>
        <v>699.022720666787</v>
      </c>
    </row>
    <row r="70" spans="1:91" ht="25.5" x14ac:dyDescent="0.2">
      <c r="A70" s="201" t="s">
        <v>188</v>
      </c>
      <c r="B70" s="62" t="s">
        <v>190</v>
      </c>
      <c r="C70" s="63" t="s">
        <v>47</v>
      </c>
      <c r="D70" s="199">
        <v>12.45</v>
      </c>
      <c r="E70" s="197"/>
      <c r="F70" s="195">
        <v>20.51</v>
      </c>
      <c r="G70" s="64">
        <v>11.49</v>
      </c>
      <c r="H70" s="65">
        <f t="shared" si="82"/>
        <v>32</v>
      </c>
      <c r="I70" s="66"/>
      <c r="J70" s="67">
        <f t="shared" si="83"/>
        <v>255.34950000000001</v>
      </c>
      <c r="K70" s="68">
        <f t="shared" si="84"/>
        <v>143.0505</v>
      </c>
      <c r="L70" s="65">
        <f t="shared" si="85"/>
        <v>398.4</v>
      </c>
      <c r="M70" s="69"/>
      <c r="N70" s="70">
        <f t="shared" si="86"/>
        <v>99.189072172755672</v>
      </c>
      <c r="O70" s="66"/>
      <c r="P70" s="71">
        <f t="shared" si="87"/>
        <v>318.92349594572562</v>
      </c>
      <c r="Q70" s="65">
        <f t="shared" si="88"/>
        <v>497.58907217275566</v>
      </c>
    </row>
    <row r="71" spans="1:91" ht="25.5" x14ac:dyDescent="0.2">
      <c r="A71" s="201" t="s">
        <v>191</v>
      </c>
      <c r="B71" s="62" t="s">
        <v>193</v>
      </c>
      <c r="C71" s="63" t="s">
        <v>47</v>
      </c>
      <c r="D71" s="199">
        <v>12.45</v>
      </c>
      <c r="E71" s="197"/>
      <c r="F71" s="195">
        <v>6.27</v>
      </c>
      <c r="G71" s="64">
        <v>8.94</v>
      </c>
      <c r="H71" s="65">
        <f t="shared" si="82"/>
        <v>15.209999999999999</v>
      </c>
      <c r="I71" s="66"/>
      <c r="J71" s="67">
        <f t="shared" si="83"/>
        <v>78.061499999999995</v>
      </c>
      <c r="K71" s="68">
        <f t="shared" si="84"/>
        <v>111.30299999999998</v>
      </c>
      <c r="L71" s="65">
        <f t="shared" si="85"/>
        <v>189.36449999999996</v>
      </c>
      <c r="M71" s="69"/>
      <c r="N71" s="70">
        <f t="shared" si="86"/>
        <v>47.145805867112927</v>
      </c>
      <c r="O71" s="66"/>
      <c r="P71" s="71">
        <f t="shared" si="87"/>
        <v>97.49635882884931</v>
      </c>
      <c r="Q71" s="65">
        <f t="shared" si="88"/>
        <v>236.51030586711289</v>
      </c>
    </row>
    <row r="72" spans="1:91" s="61" customFormat="1" ht="12.75" x14ac:dyDescent="0.2">
      <c r="A72" s="200" t="s">
        <v>194</v>
      </c>
      <c r="B72" s="53" t="s">
        <v>195</v>
      </c>
      <c r="C72" s="53"/>
      <c r="D72" s="198"/>
      <c r="E72" s="196"/>
      <c r="F72" s="194">
        <f>SUM(Q73:Q75)</f>
        <v>4066.5298312563577</v>
      </c>
      <c r="G72" s="53"/>
      <c r="H72" s="54"/>
      <c r="I72" s="55"/>
      <c r="J72" s="56"/>
      <c r="K72" s="57"/>
      <c r="L72" s="54"/>
      <c r="M72" s="58"/>
      <c r="N72" s="59"/>
      <c r="O72" s="55"/>
      <c r="P72" s="60"/>
      <c r="Q72" s="54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</row>
    <row r="73" spans="1:91" x14ac:dyDescent="0.2">
      <c r="A73" s="201" t="s">
        <v>196</v>
      </c>
      <c r="B73" s="62" t="s">
        <v>198</v>
      </c>
      <c r="C73" s="63" t="s">
        <v>47</v>
      </c>
      <c r="D73" s="199">
        <v>12.45</v>
      </c>
      <c r="E73" s="197"/>
      <c r="F73" s="195">
        <v>27.01</v>
      </c>
      <c r="G73" s="64">
        <v>37.99</v>
      </c>
      <c r="H73" s="65">
        <f t="shared" ref="H73" si="89">G73+F73</f>
        <v>65</v>
      </c>
      <c r="I73" s="66"/>
      <c r="J73" s="67">
        <f t="shared" ref="J73" si="90">F73*D73</f>
        <v>336.27449999999999</v>
      </c>
      <c r="K73" s="68">
        <f t="shared" ref="K73" si="91">G73*D73</f>
        <v>472.97550000000001</v>
      </c>
      <c r="L73" s="65">
        <f t="shared" ref="L73" si="92">K73+J73</f>
        <v>809.25</v>
      </c>
      <c r="M73" s="69"/>
      <c r="N73" s="70">
        <f t="shared" ref="N73" si="93">Q$3*L73</f>
        <v>201.47780285090997</v>
      </c>
      <c r="O73" s="66"/>
      <c r="P73" s="71">
        <f t="shared" ref="P73" si="94">J73*(1+Q$3)</f>
        <v>419.99627623081659</v>
      </c>
      <c r="Q73" s="65">
        <f t="shared" ref="Q73" si="95">L73*(1+Q$3)</f>
        <v>1010.7278028509099</v>
      </c>
    </row>
    <row r="74" spans="1:91" ht="25.5" x14ac:dyDescent="0.2">
      <c r="A74" s="201" t="s">
        <v>199</v>
      </c>
      <c r="B74" s="62" t="s">
        <v>201</v>
      </c>
      <c r="C74" s="63" t="s">
        <v>47</v>
      </c>
      <c r="D74" s="199">
        <v>12.45</v>
      </c>
      <c r="E74" s="197"/>
      <c r="F74" s="195">
        <v>31.96</v>
      </c>
      <c r="G74" s="64">
        <v>121.33</v>
      </c>
      <c r="H74" s="65">
        <f t="shared" ref="H74:H75" si="96">G74+F74</f>
        <v>153.29</v>
      </c>
      <c r="I74" s="66"/>
      <c r="J74" s="67">
        <f t="shared" ref="J74:J75" si="97">F74*D74</f>
        <v>397.90199999999999</v>
      </c>
      <c r="K74" s="68">
        <f t="shared" ref="K74:K75" si="98">G74*D74</f>
        <v>1510.5584999999999</v>
      </c>
      <c r="L74" s="65">
        <f t="shared" ref="L74:L75" si="99">K74+J74</f>
        <v>1908.4604999999999</v>
      </c>
      <c r="M74" s="69"/>
      <c r="N74" s="70">
        <f t="shared" ref="N74:N75" si="100">Q$3*L74</f>
        <v>475.14665229255365</v>
      </c>
      <c r="O74" s="66"/>
      <c r="P74" s="71">
        <f t="shared" ref="P74:P75" si="101">J74*(1+Q$3)</f>
        <v>496.96708583253974</v>
      </c>
      <c r="Q74" s="65">
        <f t="shared" ref="Q74:Q75" si="102">L74*(1+Q$3)</f>
        <v>2383.6071522925536</v>
      </c>
    </row>
    <row r="75" spans="1:91" ht="25.5" x14ac:dyDescent="0.2">
      <c r="A75" s="201" t="s">
        <v>202</v>
      </c>
      <c r="B75" s="62" t="s">
        <v>204</v>
      </c>
      <c r="C75" s="63" t="s">
        <v>35</v>
      </c>
      <c r="D75" s="199">
        <v>5</v>
      </c>
      <c r="E75" s="197"/>
      <c r="F75" s="195">
        <v>16.420000000000002</v>
      </c>
      <c r="G75" s="64">
        <v>91.22</v>
      </c>
      <c r="H75" s="65">
        <f t="shared" si="96"/>
        <v>107.64</v>
      </c>
      <c r="I75" s="66"/>
      <c r="J75" s="67">
        <f t="shared" si="97"/>
        <v>82.100000000000009</v>
      </c>
      <c r="K75" s="68">
        <f t="shared" si="98"/>
        <v>456.1</v>
      </c>
      <c r="L75" s="65">
        <f t="shared" si="99"/>
        <v>538.20000000000005</v>
      </c>
      <c r="M75" s="69"/>
      <c r="N75" s="70">
        <f t="shared" si="100"/>
        <v>133.99487611289436</v>
      </c>
      <c r="O75" s="66"/>
      <c r="P75" s="71">
        <f t="shared" si="101"/>
        <v>102.54031833680534</v>
      </c>
      <c r="Q75" s="65">
        <f t="shared" si="102"/>
        <v>672.19487611289435</v>
      </c>
    </row>
    <row r="76" spans="1:91" s="61" customFormat="1" ht="25.5" x14ac:dyDescent="0.2">
      <c r="A76" s="200" t="s">
        <v>205</v>
      </c>
      <c r="B76" s="53" t="s">
        <v>432</v>
      </c>
      <c r="C76" s="53"/>
      <c r="D76" s="198"/>
      <c r="E76" s="196"/>
      <c r="F76" s="194">
        <f>SUM(Q77:Q88)</f>
        <v>9237.920976359077</v>
      </c>
      <c r="G76" s="53"/>
      <c r="H76" s="54"/>
      <c r="I76" s="55"/>
      <c r="J76" s="56"/>
      <c r="K76" s="57"/>
      <c r="L76" s="54"/>
      <c r="M76" s="58"/>
      <c r="N76" s="59"/>
      <c r="O76" s="55"/>
      <c r="P76" s="60"/>
      <c r="Q76" s="54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</row>
    <row r="77" spans="1:91" ht="38.25" x14ac:dyDescent="0.2">
      <c r="A77" s="201" t="s">
        <v>206</v>
      </c>
      <c r="B77" s="62" t="s">
        <v>208</v>
      </c>
      <c r="C77" s="63" t="s">
        <v>81</v>
      </c>
      <c r="D77" s="199">
        <v>6</v>
      </c>
      <c r="E77" s="197"/>
      <c r="F77" s="195">
        <v>34.76</v>
      </c>
      <c r="G77" s="64">
        <v>693.93</v>
      </c>
      <c r="H77" s="65">
        <f t="shared" ref="H77" si="103">G77+F77</f>
        <v>728.68999999999994</v>
      </c>
      <c r="I77" s="66"/>
      <c r="J77" s="67">
        <f t="shared" ref="J77" si="104">F77*D77</f>
        <v>208.56</v>
      </c>
      <c r="K77" s="68">
        <f t="shared" ref="K77" si="105">G77*D77</f>
        <v>4163.58</v>
      </c>
      <c r="L77" s="65">
        <f t="shared" ref="L77" si="106">K77+J77</f>
        <v>4372.1400000000003</v>
      </c>
      <c r="M77" s="69"/>
      <c r="N77" s="70">
        <f t="shared" ref="N77" si="107">Q$3*L77</f>
        <v>1088.5253765295986</v>
      </c>
      <c r="O77" s="66"/>
      <c r="P77" s="71">
        <f t="shared" ref="P77" si="108">J77*(1+Q$3)</f>
        <v>260.48488175790646</v>
      </c>
      <c r="Q77" s="65">
        <f t="shared" ref="Q77" si="109">L77*(1+Q$3)</f>
        <v>5460.6653765295987</v>
      </c>
    </row>
    <row r="78" spans="1:91" ht="25.5" x14ac:dyDescent="0.2">
      <c r="A78" s="201" t="s">
        <v>209</v>
      </c>
      <c r="B78" s="62" t="s">
        <v>211</v>
      </c>
      <c r="C78" s="63" t="s">
        <v>35</v>
      </c>
      <c r="D78" s="199">
        <v>24</v>
      </c>
      <c r="E78" s="197"/>
      <c r="F78" s="195">
        <v>11.58</v>
      </c>
      <c r="G78" s="64">
        <v>4.75</v>
      </c>
      <c r="H78" s="65">
        <f t="shared" ref="H78:H88" si="110">G78+F78</f>
        <v>16.329999999999998</v>
      </c>
      <c r="I78" s="66"/>
      <c r="J78" s="67">
        <f t="shared" ref="J78:J88" si="111">F78*D78</f>
        <v>277.92</v>
      </c>
      <c r="K78" s="68">
        <f t="shared" ref="K78:K88" si="112">G78*D78</f>
        <v>114</v>
      </c>
      <c r="L78" s="65">
        <f t="shared" ref="L78:L88" si="113">K78+J78</f>
        <v>391.92</v>
      </c>
      <c r="M78" s="69"/>
      <c r="N78" s="70">
        <f t="shared" ref="N78:N88" si="114">Q$3*L78</f>
        <v>97.575755938620503</v>
      </c>
      <c r="O78" s="66"/>
      <c r="P78" s="71">
        <f t="shared" ref="P78:P88" si="115">J78*(1+Q$3)</f>
        <v>347.11334070846453</v>
      </c>
      <c r="Q78" s="65">
        <f t="shared" ref="Q78:Q88" si="116">L78*(1+Q$3)</f>
        <v>489.4957559386205</v>
      </c>
    </row>
    <row r="79" spans="1:91" ht="25.5" x14ac:dyDescent="0.2">
      <c r="A79" s="201" t="s">
        <v>212</v>
      </c>
      <c r="B79" s="62" t="s">
        <v>214</v>
      </c>
      <c r="C79" s="63" t="s">
        <v>35</v>
      </c>
      <c r="D79" s="199">
        <v>24</v>
      </c>
      <c r="E79" s="197"/>
      <c r="F79" s="195">
        <v>15.26</v>
      </c>
      <c r="G79" s="64">
        <v>8.67</v>
      </c>
      <c r="H79" s="65">
        <f t="shared" si="110"/>
        <v>23.93</v>
      </c>
      <c r="I79" s="66"/>
      <c r="J79" s="67">
        <f t="shared" si="111"/>
        <v>366.24</v>
      </c>
      <c r="K79" s="68">
        <f t="shared" si="112"/>
        <v>208.07999999999998</v>
      </c>
      <c r="L79" s="65">
        <f t="shared" si="113"/>
        <v>574.31999999999994</v>
      </c>
      <c r="M79" s="69"/>
      <c r="N79" s="70">
        <f t="shared" si="114"/>
        <v>142.98762030687007</v>
      </c>
      <c r="O79" s="66"/>
      <c r="P79" s="71">
        <f t="shared" si="115"/>
        <v>457.42224345519588</v>
      </c>
      <c r="Q79" s="65">
        <f t="shared" si="116"/>
        <v>717.30762030687004</v>
      </c>
    </row>
    <row r="80" spans="1:91" ht="25.5" x14ac:dyDescent="0.2">
      <c r="A80" s="201" t="s">
        <v>215</v>
      </c>
      <c r="B80" s="62" t="s">
        <v>217</v>
      </c>
      <c r="C80" s="63" t="s">
        <v>81</v>
      </c>
      <c r="D80" s="199">
        <v>6</v>
      </c>
      <c r="E80" s="197"/>
      <c r="F80" s="195">
        <v>46.02</v>
      </c>
      <c r="G80" s="64">
        <v>14.21</v>
      </c>
      <c r="H80" s="65">
        <f t="shared" si="110"/>
        <v>60.230000000000004</v>
      </c>
      <c r="I80" s="66"/>
      <c r="J80" s="67">
        <f t="shared" si="111"/>
        <v>276.12</v>
      </c>
      <c r="K80" s="68">
        <f t="shared" si="112"/>
        <v>85.26</v>
      </c>
      <c r="L80" s="65">
        <f t="shared" si="113"/>
        <v>361.38</v>
      </c>
      <c r="M80" s="69"/>
      <c r="N80" s="70">
        <f t="shared" si="114"/>
        <v>89.972256279594504</v>
      </c>
      <c r="O80" s="66"/>
      <c r="P80" s="71">
        <f t="shared" si="115"/>
        <v>344.86519731009361</v>
      </c>
      <c r="Q80" s="65">
        <f t="shared" si="116"/>
        <v>451.35225627959449</v>
      </c>
    </row>
    <row r="81" spans="1:91" x14ac:dyDescent="0.2">
      <c r="A81" s="201" t="s">
        <v>218</v>
      </c>
      <c r="B81" s="62" t="s">
        <v>220</v>
      </c>
      <c r="C81" s="63" t="s">
        <v>35</v>
      </c>
      <c r="D81" s="199">
        <v>18</v>
      </c>
      <c r="E81" s="197"/>
      <c r="F81" s="195">
        <v>14.28</v>
      </c>
      <c r="G81" s="64">
        <v>9.01</v>
      </c>
      <c r="H81" s="65">
        <f t="shared" si="110"/>
        <v>23.29</v>
      </c>
      <c r="I81" s="66"/>
      <c r="J81" s="67">
        <f t="shared" si="111"/>
        <v>257.03999999999996</v>
      </c>
      <c r="K81" s="68">
        <f t="shared" si="112"/>
        <v>162.18</v>
      </c>
      <c r="L81" s="65">
        <f t="shared" si="113"/>
        <v>419.21999999999997</v>
      </c>
      <c r="M81" s="69"/>
      <c r="N81" s="70">
        <f t="shared" si="114"/>
        <v>104.3725974805789</v>
      </c>
      <c r="O81" s="66"/>
      <c r="P81" s="71">
        <f t="shared" si="115"/>
        <v>321.03487728736218</v>
      </c>
      <c r="Q81" s="65">
        <f t="shared" si="116"/>
        <v>523.59259748057889</v>
      </c>
    </row>
    <row r="82" spans="1:91" x14ac:dyDescent="0.2">
      <c r="A82" s="201" t="s">
        <v>221</v>
      </c>
      <c r="B82" s="62" t="s">
        <v>223</v>
      </c>
      <c r="C82" s="63" t="s">
        <v>81</v>
      </c>
      <c r="D82" s="199">
        <v>6</v>
      </c>
      <c r="E82" s="197"/>
      <c r="F82" s="195">
        <v>5.31</v>
      </c>
      <c r="G82" s="64">
        <v>9.94</v>
      </c>
      <c r="H82" s="65">
        <f t="shared" si="110"/>
        <v>15.25</v>
      </c>
      <c r="I82" s="66"/>
      <c r="J82" s="67">
        <f t="shared" si="111"/>
        <v>31.86</v>
      </c>
      <c r="K82" s="68">
        <f t="shared" si="112"/>
        <v>59.64</v>
      </c>
      <c r="L82" s="65">
        <f t="shared" si="113"/>
        <v>91.5</v>
      </c>
      <c r="M82" s="69"/>
      <c r="N82" s="70">
        <f t="shared" si="114"/>
        <v>22.780622750519942</v>
      </c>
      <c r="O82" s="66"/>
      <c r="P82" s="71">
        <f t="shared" si="115"/>
        <v>39.79213815116465</v>
      </c>
      <c r="Q82" s="65">
        <f t="shared" si="116"/>
        <v>114.28062275051994</v>
      </c>
    </row>
    <row r="83" spans="1:91" x14ac:dyDescent="0.2">
      <c r="A83" s="201" t="s">
        <v>224</v>
      </c>
      <c r="B83" s="62" t="s">
        <v>226</v>
      </c>
      <c r="C83" s="63" t="s">
        <v>81</v>
      </c>
      <c r="D83" s="199">
        <v>12</v>
      </c>
      <c r="E83" s="197"/>
      <c r="F83" s="195">
        <v>5.7</v>
      </c>
      <c r="G83" s="64">
        <v>3.68</v>
      </c>
      <c r="H83" s="65">
        <f t="shared" si="110"/>
        <v>9.3800000000000008</v>
      </c>
      <c r="I83" s="66"/>
      <c r="J83" s="67">
        <f t="shared" si="111"/>
        <v>68.400000000000006</v>
      </c>
      <c r="K83" s="68">
        <f t="shared" si="112"/>
        <v>44.160000000000004</v>
      </c>
      <c r="L83" s="65">
        <f t="shared" si="113"/>
        <v>112.56</v>
      </c>
      <c r="M83" s="69"/>
      <c r="N83" s="70">
        <f t="shared" si="114"/>
        <v>28.023900511459285</v>
      </c>
      <c r="O83" s="66"/>
      <c r="P83" s="71">
        <f t="shared" si="115"/>
        <v>85.429449138093602</v>
      </c>
      <c r="Q83" s="65">
        <f t="shared" si="116"/>
        <v>140.58390051145929</v>
      </c>
    </row>
    <row r="84" spans="1:91" x14ac:dyDescent="0.2">
      <c r="A84" s="201" t="s">
        <v>227</v>
      </c>
      <c r="B84" s="62" t="s">
        <v>229</v>
      </c>
      <c r="C84" s="63" t="s">
        <v>81</v>
      </c>
      <c r="D84" s="199">
        <v>12</v>
      </c>
      <c r="E84" s="197"/>
      <c r="F84" s="195">
        <v>3.8</v>
      </c>
      <c r="G84" s="64">
        <v>3.1</v>
      </c>
      <c r="H84" s="65">
        <f t="shared" si="110"/>
        <v>6.9</v>
      </c>
      <c r="I84" s="66"/>
      <c r="J84" s="67">
        <f t="shared" si="111"/>
        <v>45.599999999999994</v>
      </c>
      <c r="K84" s="68">
        <f t="shared" si="112"/>
        <v>37.200000000000003</v>
      </c>
      <c r="L84" s="65">
        <f t="shared" si="113"/>
        <v>82.8</v>
      </c>
      <c r="M84" s="69"/>
      <c r="N84" s="70">
        <f t="shared" si="114"/>
        <v>20.614596325060667</v>
      </c>
      <c r="O84" s="66"/>
      <c r="P84" s="71">
        <f t="shared" si="115"/>
        <v>56.95296609206239</v>
      </c>
      <c r="Q84" s="65">
        <f t="shared" si="116"/>
        <v>103.41459632506067</v>
      </c>
    </row>
    <row r="85" spans="1:91" x14ac:dyDescent="0.2">
      <c r="A85" s="201" t="s">
        <v>230</v>
      </c>
      <c r="B85" s="62" t="s">
        <v>232</v>
      </c>
      <c r="C85" s="63" t="s">
        <v>81</v>
      </c>
      <c r="D85" s="199">
        <v>6</v>
      </c>
      <c r="E85" s="197"/>
      <c r="F85" s="195">
        <v>7.6</v>
      </c>
      <c r="G85" s="64">
        <v>5.3</v>
      </c>
      <c r="H85" s="65">
        <f t="shared" si="110"/>
        <v>12.899999999999999</v>
      </c>
      <c r="I85" s="66"/>
      <c r="J85" s="67">
        <f t="shared" si="111"/>
        <v>45.599999999999994</v>
      </c>
      <c r="K85" s="68">
        <f t="shared" si="112"/>
        <v>31.799999999999997</v>
      </c>
      <c r="L85" s="65">
        <f t="shared" si="113"/>
        <v>77.399999999999991</v>
      </c>
      <c r="M85" s="69"/>
      <c r="N85" s="70">
        <f t="shared" si="114"/>
        <v>19.270166129948013</v>
      </c>
      <c r="O85" s="66"/>
      <c r="P85" s="71">
        <f t="shared" si="115"/>
        <v>56.95296609206239</v>
      </c>
      <c r="Q85" s="65">
        <f t="shared" si="116"/>
        <v>96.670166129948001</v>
      </c>
    </row>
    <row r="86" spans="1:91" ht="25.5" x14ac:dyDescent="0.2">
      <c r="A86" s="201" t="s">
        <v>233</v>
      </c>
      <c r="B86" s="62" t="s">
        <v>235</v>
      </c>
      <c r="C86" s="63" t="s">
        <v>81</v>
      </c>
      <c r="D86" s="199">
        <v>6</v>
      </c>
      <c r="E86" s="197"/>
      <c r="F86" s="195">
        <v>8.31</v>
      </c>
      <c r="G86" s="64">
        <v>81.95</v>
      </c>
      <c r="H86" s="65">
        <f t="shared" si="110"/>
        <v>90.26</v>
      </c>
      <c r="I86" s="66"/>
      <c r="J86" s="67">
        <f t="shared" si="111"/>
        <v>49.86</v>
      </c>
      <c r="K86" s="68">
        <f t="shared" si="112"/>
        <v>491.70000000000005</v>
      </c>
      <c r="L86" s="65">
        <f t="shared" si="113"/>
        <v>541.56000000000006</v>
      </c>
      <c r="M86" s="69"/>
      <c r="N86" s="70">
        <f t="shared" si="114"/>
        <v>134.83141045652002</v>
      </c>
      <c r="O86" s="66"/>
      <c r="P86" s="71">
        <f t="shared" si="115"/>
        <v>62.27357213487349</v>
      </c>
      <c r="Q86" s="65">
        <f t="shared" si="116"/>
        <v>676.39141045652002</v>
      </c>
    </row>
    <row r="87" spans="1:91" x14ac:dyDescent="0.2">
      <c r="A87" s="201" t="s">
        <v>236</v>
      </c>
      <c r="B87" s="62" t="s">
        <v>238</v>
      </c>
      <c r="C87" s="63" t="s">
        <v>35</v>
      </c>
      <c r="D87" s="199">
        <v>12</v>
      </c>
      <c r="E87" s="197"/>
      <c r="F87" s="195">
        <v>11.01</v>
      </c>
      <c r="G87" s="64">
        <v>10</v>
      </c>
      <c r="H87" s="65">
        <f t="shared" si="110"/>
        <v>21.009999999999998</v>
      </c>
      <c r="I87" s="66"/>
      <c r="J87" s="67">
        <f t="shared" si="111"/>
        <v>132.12</v>
      </c>
      <c r="K87" s="68">
        <f t="shared" si="112"/>
        <v>120</v>
      </c>
      <c r="L87" s="65">
        <f t="shared" si="113"/>
        <v>252.12</v>
      </c>
      <c r="M87" s="69"/>
      <c r="N87" s="70">
        <f t="shared" si="114"/>
        <v>62.769951998481837</v>
      </c>
      <c r="O87" s="66"/>
      <c r="P87" s="71">
        <f t="shared" si="115"/>
        <v>165.01372544042289</v>
      </c>
      <c r="Q87" s="65">
        <f t="shared" si="116"/>
        <v>314.88995199848182</v>
      </c>
    </row>
    <row r="88" spans="1:91" x14ac:dyDescent="0.2">
      <c r="A88" s="201" t="s">
        <v>239</v>
      </c>
      <c r="B88" s="62" t="s">
        <v>241</v>
      </c>
      <c r="C88" s="63" t="s">
        <v>81</v>
      </c>
      <c r="D88" s="199">
        <v>12</v>
      </c>
      <c r="E88" s="197"/>
      <c r="F88" s="195">
        <v>4.7699999999999996</v>
      </c>
      <c r="G88" s="64">
        <v>5.19</v>
      </c>
      <c r="H88" s="65">
        <f t="shared" si="110"/>
        <v>9.9600000000000009</v>
      </c>
      <c r="I88" s="66"/>
      <c r="J88" s="67">
        <f t="shared" si="111"/>
        <v>57.239999999999995</v>
      </c>
      <c r="K88" s="68">
        <f t="shared" si="112"/>
        <v>62.28</v>
      </c>
      <c r="L88" s="65">
        <f t="shared" si="113"/>
        <v>119.52</v>
      </c>
      <c r="M88" s="69"/>
      <c r="N88" s="70">
        <f t="shared" si="114"/>
        <v>29.756721651826705</v>
      </c>
      <c r="O88" s="66"/>
      <c r="P88" s="71">
        <f t="shared" si="115"/>
        <v>71.490960068194113</v>
      </c>
      <c r="Q88" s="65">
        <f t="shared" si="116"/>
        <v>149.2767216518267</v>
      </c>
    </row>
    <row r="89" spans="1:91" s="61" customFormat="1" ht="12.75" x14ac:dyDescent="0.2">
      <c r="A89" s="200" t="s">
        <v>242</v>
      </c>
      <c r="B89" s="53" t="s">
        <v>433</v>
      </c>
      <c r="C89" s="53"/>
      <c r="D89" s="198"/>
      <c r="E89" s="196"/>
      <c r="F89" s="194">
        <f>SUM(Q90:Q120)</f>
        <v>4768.233462925702</v>
      </c>
      <c r="G89" s="53"/>
      <c r="H89" s="54"/>
      <c r="I89" s="55"/>
      <c r="J89" s="56"/>
      <c r="K89" s="57"/>
      <c r="L89" s="54"/>
      <c r="M89" s="58"/>
      <c r="N89" s="59"/>
      <c r="O89" s="55"/>
      <c r="P89" s="60"/>
      <c r="Q89" s="54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</row>
    <row r="90" spans="1:91" ht="24.75" customHeight="1" x14ac:dyDescent="0.2">
      <c r="A90" s="201" t="s">
        <v>243</v>
      </c>
      <c r="B90" s="62" t="s">
        <v>211</v>
      </c>
      <c r="C90" s="63" t="s">
        <v>35</v>
      </c>
      <c r="D90" s="199">
        <v>7</v>
      </c>
      <c r="E90" s="197"/>
      <c r="F90" s="195">
        <v>11.58</v>
      </c>
      <c r="G90" s="64">
        <v>4.75</v>
      </c>
      <c r="H90" s="65">
        <f>G90+F90</f>
        <v>16.329999999999998</v>
      </c>
      <c r="I90" s="66"/>
      <c r="J90" s="67">
        <f t="shared" ref="J90" si="117">F90*D90</f>
        <v>81.06</v>
      </c>
      <c r="K90" s="68">
        <f t="shared" ref="K90" si="118">G90*D90</f>
        <v>33.25</v>
      </c>
      <c r="L90" s="65">
        <f t="shared" ref="L90" si="119">K90+J90</f>
        <v>114.31</v>
      </c>
      <c r="M90" s="69"/>
      <c r="N90" s="70">
        <f t="shared" ref="N90" si="120">Q$3*L90</f>
        <v>28.459595482097647</v>
      </c>
      <c r="O90" s="66"/>
      <c r="P90" s="71">
        <f t="shared" ref="P90" si="121">J90*(1+Q$3)</f>
        <v>101.24139103996882</v>
      </c>
      <c r="Q90" s="65">
        <f t="shared" ref="Q90" si="122">L90*(1+Q$3)</f>
        <v>142.76959548209766</v>
      </c>
    </row>
    <row r="91" spans="1:91" ht="25.5" x14ac:dyDescent="0.2">
      <c r="A91" s="201" t="s">
        <v>244</v>
      </c>
      <c r="B91" s="62" t="s">
        <v>214</v>
      </c>
      <c r="C91" s="63" t="s">
        <v>35</v>
      </c>
      <c r="D91" s="199">
        <v>7</v>
      </c>
      <c r="E91" s="197"/>
      <c r="F91" s="195">
        <v>15.26</v>
      </c>
      <c r="G91" s="64">
        <v>8.67</v>
      </c>
      <c r="H91" s="65">
        <f t="shared" ref="H91:H119" si="123">G91+F91</f>
        <v>23.93</v>
      </c>
      <c r="I91" s="66"/>
      <c r="J91" s="67">
        <f t="shared" ref="J91:J120" si="124">F91*D91</f>
        <v>106.82</v>
      </c>
      <c r="K91" s="68">
        <f t="shared" ref="K91:K120" si="125">G91*D91</f>
        <v>60.69</v>
      </c>
      <c r="L91" s="65">
        <f t="shared" ref="L91:L120" si="126">K91+J91</f>
        <v>167.51</v>
      </c>
      <c r="M91" s="69"/>
      <c r="N91" s="70">
        <f t="shared" ref="N91:N120" si="127">Q$3*L91</f>
        <v>41.704722589503774</v>
      </c>
      <c r="O91" s="66"/>
      <c r="P91" s="71">
        <f t="shared" ref="P91:P120" si="128">J91*(1+Q$3)</f>
        <v>133.41482100776545</v>
      </c>
      <c r="Q91" s="65">
        <f t="shared" ref="Q91:Q120" si="129">L91*(1+Q$3)</f>
        <v>209.21472258950376</v>
      </c>
    </row>
    <row r="92" spans="1:91" ht="25.5" x14ac:dyDescent="0.2">
      <c r="A92" s="201" t="s">
        <v>458</v>
      </c>
      <c r="B92" s="62" t="s">
        <v>217</v>
      </c>
      <c r="C92" s="63" t="s">
        <v>81</v>
      </c>
      <c r="D92" s="199">
        <v>3</v>
      </c>
      <c r="E92" s="197"/>
      <c r="F92" s="195">
        <v>46.02</v>
      </c>
      <c r="G92" s="64">
        <v>14.21</v>
      </c>
      <c r="H92" s="65">
        <f t="shared" si="123"/>
        <v>60.230000000000004</v>
      </c>
      <c r="I92" s="66"/>
      <c r="J92" s="67">
        <f t="shared" si="124"/>
        <v>138.06</v>
      </c>
      <c r="K92" s="68">
        <f t="shared" si="125"/>
        <v>42.63</v>
      </c>
      <c r="L92" s="65">
        <f t="shared" si="126"/>
        <v>180.69</v>
      </c>
      <c r="M92" s="69"/>
      <c r="N92" s="70">
        <f t="shared" si="127"/>
        <v>44.986128139797252</v>
      </c>
      <c r="O92" s="66"/>
      <c r="P92" s="71">
        <f t="shared" si="128"/>
        <v>172.4325986550468</v>
      </c>
      <c r="Q92" s="65">
        <f t="shared" si="129"/>
        <v>225.67612813979724</v>
      </c>
    </row>
    <row r="93" spans="1:91" ht="25.5" x14ac:dyDescent="0.2">
      <c r="A93" s="201" t="s">
        <v>459</v>
      </c>
      <c r="B93" s="62" t="s">
        <v>248</v>
      </c>
      <c r="C93" s="63" t="s">
        <v>81</v>
      </c>
      <c r="D93" s="199">
        <v>3</v>
      </c>
      <c r="E93" s="197"/>
      <c r="F93" s="195">
        <v>24.09</v>
      </c>
      <c r="G93" s="64">
        <v>10.93</v>
      </c>
      <c r="H93" s="65">
        <f t="shared" si="123"/>
        <v>35.019999999999996</v>
      </c>
      <c r="I93" s="66"/>
      <c r="J93" s="67">
        <f t="shared" si="124"/>
        <v>72.27</v>
      </c>
      <c r="K93" s="68">
        <f t="shared" si="125"/>
        <v>32.79</v>
      </c>
      <c r="L93" s="65">
        <f t="shared" si="126"/>
        <v>105.06</v>
      </c>
      <c r="M93" s="69"/>
      <c r="N93" s="70">
        <f t="shared" si="127"/>
        <v>26.156636351580602</v>
      </c>
      <c r="O93" s="66"/>
      <c r="P93" s="71">
        <f t="shared" si="128"/>
        <v>90.262957444590995</v>
      </c>
      <c r="Q93" s="65">
        <f t="shared" si="129"/>
        <v>131.2166363515806</v>
      </c>
    </row>
    <row r="94" spans="1:91" ht="25.5" x14ac:dyDescent="0.2">
      <c r="A94" s="201" t="s">
        <v>460</v>
      </c>
      <c r="B94" s="62" t="s">
        <v>251</v>
      </c>
      <c r="C94" s="63" t="s">
        <v>81</v>
      </c>
      <c r="D94" s="199">
        <v>3</v>
      </c>
      <c r="E94" s="197"/>
      <c r="F94" s="195">
        <v>5.76</v>
      </c>
      <c r="G94" s="64">
        <v>7.78</v>
      </c>
      <c r="H94" s="65">
        <f t="shared" si="123"/>
        <v>13.54</v>
      </c>
      <c r="I94" s="66"/>
      <c r="J94" s="67">
        <f t="shared" si="124"/>
        <v>17.28</v>
      </c>
      <c r="K94" s="68">
        <f t="shared" si="125"/>
        <v>23.34</v>
      </c>
      <c r="L94" s="65">
        <f t="shared" si="126"/>
        <v>40.620000000000005</v>
      </c>
      <c r="M94" s="69"/>
      <c r="N94" s="70">
        <f t="shared" si="127"/>
        <v>10.113102689902952</v>
      </c>
      <c r="O94" s="66"/>
      <c r="P94" s="71">
        <f t="shared" si="128"/>
        <v>21.582176624360489</v>
      </c>
      <c r="Q94" s="65">
        <f t="shared" si="129"/>
        <v>50.733102689902957</v>
      </c>
    </row>
    <row r="95" spans="1:91" x14ac:dyDescent="0.2">
      <c r="A95" s="201" t="s">
        <v>461</v>
      </c>
      <c r="B95" s="62" t="s">
        <v>254</v>
      </c>
      <c r="C95" s="63" t="s">
        <v>81</v>
      </c>
      <c r="D95" s="199">
        <v>1</v>
      </c>
      <c r="E95" s="197"/>
      <c r="F95" s="195">
        <v>7.8</v>
      </c>
      <c r="G95" s="64">
        <v>46.43</v>
      </c>
      <c r="H95" s="65">
        <f t="shared" si="123"/>
        <v>54.23</v>
      </c>
      <c r="I95" s="66"/>
      <c r="J95" s="67">
        <f t="shared" si="124"/>
        <v>7.8</v>
      </c>
      <c r="K95" s="68">
        <f t="shared" si="125"/>
        <v>46.43</v>
      </c>
      <c r="L95" s="65">
        <f t="shared" si="126"/>
        <v>54.23</v>
      </c>
      <c r="M95" s="69"/>
      <c r="N95" s="70">
        <f t="shared" si="127"/>
        <v>13.501564718696136</v>
      </c>
      <c r="O95" s="66"/>
      <c r="P95" s="71">
        <f t="shared" si="128"/>
        <v>9.7419547262738302</v>
      </c>
      <c r="Q95" s="65">
        <f t="shared" si="129"/>
        <v>67.731564718696134</v>
      </c>
    </row>
    <row r="96" spans="1:91" x14ac:dyDescent="0.2">
      <c r="A96" s="201" t="s">
        <v>462</v>
      </c>
      <c r="B96" s="62" t="s">
        <v>257</v>
      </c>
      <c r="C96" s="63" t="s">
        <v>81</v>
      </c>
      <c r="D96" s="199">
        <v>2</v>
      </c>
      <c r="E96" s="197"/>
      <c r="F96" s="195">
        <v>8.6199999999999992</v>
      </c>
      <c r="G96" s="64">
        <v>10.08</v>
      </c>
      <c r="H96" s="65">
        <f t="shared" si="123"/>
        <v>18.7</v>
      </c>
      <c r="I96" s="66"/>
      <c r="J96" s="67">
        <f t="shared" si="124"/>
        <v>17.239999999999998</v>
      </c>
      <c r="K96" s="68">
        <f t="shared" si="125"/>
        <v>20.16</v>
      </c>
      <c r="L96" s="65">
        <f t="shared" si="126"/>
        <v>37.4</v>
      </c>
      <c r="M96" s="69"/>
      <c r="N96" s="70">
        <f t="shared" si="127"/>
        <v>9.3114239439283697</v>
      </c>
      <c r="O96" s="66"/>
      <c r="P96" s="71">
        <f t="shared" si="128"/>
        <v>21.532217882174464</v>
      </c>
      <c r="Q96" s="65">
        <f t="shared" si="129"/>
        <v>46.711423943928366</v>
      </c>
    </row>
    <row r="97" spans="1:17" x14ac:dyDescent="0.2">
      <c r="A97" s="201" t="s">
        <v>463</v>
      </c>
      <c r="B97" s="62" t="s">
        <v>260</v>
      </c>
      <c r="C97" s="63" t="s">
        <v>35</v>
      </c>
      <c r="D97" s="199">
        <v>5</v>
      </c>
      <c r="E97" s="197"/>
      <c r="F97" s="195">
        <v>10.06</v>
      </c>
      <c r="G97" s="64">
        <v>17.96</v>
      </c>
      <c r="H97" s="65">
        <f t="shared" si="123"/>
        <v>28.020000000000003</v>
      </c>
      <c r="I97" s="66"/>
      <c r="J97" s="67">
        <f t="shared" si="124"/>
        <v>50.300000000000004</v>
      </c>
      <c r="K97" s="68">
        <f t="shared" si="125"/>
        <v>89.800000000000011</v>
      </c>
      <c r="L97" s="65">
        <f t="shared" si="126"/>
        <v>140.10000000000002</v>
      </c>
      <c r="M97" s="69"/>
      <c r="N97" s="70">
        <f t="shared" si="127"/>
        <v>34.880494506533822</v>
      </c>
      <c r="O97" s="66"/>
      <c r="P97" s="71">
        <f t="shared" si="128"/>
        <v>62.823118298919709</v>
      </c>
      <c r="Q97" s="65">
        <f t="shared" si="129"/>
        <v>174.98049450653383</v>
      </c>
    </row>
    <row r="98" spans="1:17" x14ac:dyDescent="0.2">
      <c r="A98" s="201" t="s">
        <v>464</v>
      </c>
      <c r="B98" s="62" t="s">
        <v>263</v>
      </c>
      <c r="C98" s="63" t="s">
        <v>81</v>
      </c>
      <c r="D98" s="199">
        <v>1</v>
      </c>
      <c r="E98" s="197"/>
      <c r="F98" s="195">
        <v>8.68</v>
      </c>
      <c r="G98" s="64">
        <v>14.87</v>
      </c>
      <c r="H98" s="65">
        <f t="shared" si="123"/>
        <v>23.549999999999997</v>
      </c>
      <c r="I98" s="66"/>
      <c r="J98" s="67">
        <f t="shared" si="124"/>
        <v>8.68</v>
      </c>
      <c r="K98" s="68">
        <f t="shared" si="125"/>
        <v>14.87</v>
      </c>
      <c r="L98" s="65">
        <f t="shared" si="126"/>
        <v>23.549999999999997</v>
      </c>
      <c r="M98" s="69"/>
      <c r="N98" s="70">
        <f t="shared" si="127"/>
        <v>5.863209462019066</v>
      </c>
      <c r="O98" s="66"/>
      <c r="P98" s="71">
        <f t="shared" si="128"/>
        <v>10.841047054366262</v>
      </c>
      <c r="Q98" s="65">
        <f t="shared" si="129"/>
        <v>29.413209462019065</v>
      </c>
    </row>
    <row r="99" spans="1:17" x14ac:dyDescent="0.2">
      <c r="A99" s="201" t="s">
        <v>465</v>
      </c>
      <c r="B99" s="62" t="s">
        <v>226</v>
      </c>
      <c r="C99" s="63" t="s">
        <v>81</v>
      </c>
      <c r="D99" s="199">
        <v>2</v>
      </c>
      <c r="E99" s="197"/>
      <c r="F99" s="195">
        <v>5.7</v>
      </c>
      <c r="G99" s="64">
        <v>3.68</v>
      </c>
      <c r="H99" s="65">
        <f t="shared" si="123"/>
        <v>9.3800000000000008</v>
      </c>
      <c r="I99" s="66"/>
      <c r="J99" s="67">
        <f t="shared" si="124"/>
        <v>11.4</v>
      </c>
      <c r="K99" s="68">
        <f t="shared" si="125"/>
        <v>7.36</v>
      </c>
      <c r="L99" s="65">
        <f t="shared" si="126"/>
        <v>18.760000000000002</v>
      </c>
      <c r="M99" s="69"/>
      <c r="N99" s="70">
        <f t="shared" si="127"/>
        <v>4.6706500852432145</v>
      </c>
      <c r="O99" s="66"/>
      <c r="P99" s="71">
        <f t="shared" si="128"/>
        <v>14.238241523015599</v>
      </c>
      <c r="Q99" s="65">
        <f t="shared" si="129"/>
        <v>23.430650085243215</v>
      </c>
    </row>
    <row r="100" spans="1:17" x14ac:dyDescent="0.2">
      <c r="A100" s="201" t="s">
        <v>466</v>
      </c>
      <c r="B100" s="62" t="s">
        <v>232</v>
      </c>
      <c r="C100" s="63" t="s">
        <v>81</v>
      </c>
      <c r="D100" s="199">
        <v>2</v>
      </c>
      <c r="E100" s="197"/>
      <c r="F100" s="195">
        <v>7.6</v>
      </c>
      <c r="G100" s="64">
        <v>5.3</v>
      </c>
      <c r="H100" s="65">
        <f t="shared" si="123"/>
        <v>12.899999999999999</v>
      </c>
      <c r="I100" s="66"/>
      <c r="J100" s="67">
        <f t="shared" si="124"/>
        <v>15.2</v>
      </c>
      <c r="K100" s="68">
        <f t="shared" si="125"/>
        <v>10.6</v>
      </c>
      <c r="L100" s="65">
        <f t="shared" si="126"/>
        <v>25.799999999999997</v>
      </c>
      <c r="M100" s="69"/>
      <c r="N100" s="70">
        <f t="shared" si="127"/>
        <v>6.4233887099826719</v>
      </c>
      <c r="O100" s="66"/>
      <c r="P100" s="71">
        <f t="shared" si="128"/>
        <v>18.984322030687466</v>
      </c>
      <c r="Q100" s="65">
        <f t="shared" si="129"/>
        <v>32.223388709982672</v>
      </c>
    </row>
    <row r="101" spans="1:17" x14ac:dyDescent="0.2">
      <c r="A101" s="201" t="s">
        <v>467</v>
      </c>
      <c r="B101" s="62" t="s">
        <v>220</v>
      </c>
      <c r="C101" s="63" t="s">
        <v>35</v>
      </c>
      <c r="D101" s="199">
        <v>1.7</v>
      </c>
      <c r="E101" s="197"/>
      <c r="F101" s="195">
        <v>14.28</v>
      </c>
      <c r="G101" s="64">
        <v>9.01</v>
      </c>
      <c r="H101" s="65">
        <f t="shared" si="123"/>
        <v>23.29</v>
      </c>
      <c r="I101" s="66"/>
      <c r="J101" s="67">
        <f t="shared" si="124"/>
        <v>24.276</v>
      </c>
      <c r="K101" s="68">
        <f t="shared" si="125"/>
        <v>15.316999999999998</v>
      </c>
      <c r="L101" s="65">
        <f t="shared" si="126"/>
        <v>39.592999999999996</v>
      </c>
      <c r="M101" s="69"/>
      <c r="N101" s="70">
        <f t="shared" si="127"/>
        <v>9.8574119842768955</v>
      </c>
      <c r="O101" s="66"/>
      <c r="P101" s="71">
        <f t="shared" si="128"/>
        <v>30.319960632695324</v>
      </c>
      <c r="Q101" s="65">
        <f t="shared" si="129"/>
        <v>49.45041198427689</v>
      </c>
    </row>
    <row r="102" spans="1:17" x14ac:dyDescent="0.2">
      <c r="A102" s="201" t="s">
        <v>468</v>
      </c>
      <c r="B102" s="62" t="s">
        <v>269</v>
      </c>
      <c r="C102" s="63" t="s">
        <v>81</v>
      </c>
      <c r="D102" s="199">
        <v>2</v>
      </c>
      <c r="E102" s="197"/>
      <c r="F102" s="195">
        <v>4.93</v>
      </c>
      <c r="G102" s="64">
        <v>7.37</v>
      </c>
      <c r="H102" s="65">
        <f t="shared" si="123"/>
        <v>12.3</v>
      </c>
      <c r="I102" s="66"/>
      <c r="J102" s="67">
        <f t="shared" si="124"/>
        <v>9.86</v>
      </c>
      <c r="K102" s="68">
        <f t="shared" si="125"/>
        <v>14.74</v>
      </c>
      <c r="L102" s="65">
        <f t="shared" si="126"/>
        <v>24.6</v>
      </c>
      <c r="M102" s="69"/>
      <c r="N102" s="70">
        <f t="shared" si="127"/>
        <v>6.1246264444020833</v>
      </c>
      <c r="O102" s="66"/>
      <c r="P102" s="71">
        <f t="shared" si="128"/>
        <v>12.314829948853843</v>
      </c>
      <c r="Q102" s="65">
        <f t="shared" si="129"/>
        <v>30.724626444402084</v>
      </c>
    </row>
    <row r="103" spans="1:17" x14ac:dyDescent="0.2">
      <c r="A103" s="201" t="s">
        <v>469</v>
      </c>
      <c r="B103" s="62" t="s">
        <v>272</v>
      </c>
      <c r="C103" s="63" t="s">
        <v>81</v>
      </c>
      <c r="D103" s="199">
        <v>2</v>
      </c>
      <c r="E103" s="197"/>
      <c r="F103" s="195">
        <v>4.16</v>
      </c>
      <c r="G103" s="64">
        <v>4.29</v>
      </c>
      <c r="H103" s="65">
        <f t="shared" si="123"/>
        <v>8.4499999999999993</v>
      </c>
      <c r="I103" s="66"/>
      <c r="J103" s="67">
        <f t="shared" si="124"/>
        <v>8.32</v>
      </c>
      <c r="K103" s="68">
        <f t="shared" si="125"/>
        <v>8.58</v>
      </c>
      <c r="L103" s="65">
        <f t="shared" si="126"/>
        <v>16.899999999999999</v>
      </c>
      <c r="M103" s="69"/>
      <c r="N103" s="70">
        <f t="shared" si="127"/>
        <v>4.2075685735933002</v>
      </c>
      <c r="O103" s="66"/>
      <c r="P103" s="71">
        <f t="shared" si="128"/>
        <v>10.391418374692087</v>
      </c>
      <c r="Q103" s="65">
        <f t="shared" si="129"/>
        <v>21.107568573593298</v>
      </c>
    </row>
    <row r="104" spans="1:17" ht="25.5" x14ac:dyDescent="0.2">
      <c r="A104" s="201" t="s">
        <v>470</v>
      </c>
      <c r="B104" s="62" t="s">
        <v>275</v>
      </c>
      <c r="C104" s="63" t="s">
        <v>81</v>
      </c>
      <c r="D104" s="199">
        <v>1</v>
      </c>
      <c r="E104" s="197"/>
      <c r="F104" s="195">
        <v>5.04</v>
      </c>
      <c r="G104" s="64">
        <v>7.92</v>
      </c>
      <c r="H104" s="65">
        <f t="shared" si="123"/>
        <v>12.96</v>
      </c>
      <c r="I104" s="66"/>
      <c r="J104" s="67">
        <f t="shared" si="124"/>
        <v>5.04</v>
      </c>
      <c r="K104" s="68">
        <f t="shared" si="125"/>
        <v>7.92</v>
      </c>
      <c r="L104" s="65">
        <f t="shared" si="126"/>
        <v>12.96</v>
      </c>
      <c r="M104" s="69"/>
      <c r="N104" s="70">
        <f t="shared" si="127"/>
        <v>3.226632468270366</v>
      </c>
      <c r="O104" s="66"/>
      <c r="P104" s="71">
        <f t="shared" si="128"/>
        <v>6.2948015154384755</v>
      </c>
      <c r="Q104" s="65">
        <f t="shared" si="129"/>
        <v>16.186632468270368</v>
      </c>
    </row>
    <row r="105" spans="1:17" ht="25.5" x14ac:dyDescent="0.2">
      <c r="A105" s="201" t="s">
        <v>471</v>
      </c>
      <c r="B105" s="62" t="s">
        <v>235</v>
      </c>
      <c r="C105" s="63" t="s">
        <v>81</v>
      </c>
      <c r="D105" s="199">
        <v>1</v>
      </c>
      <c r="E105" s="197"/>
      <c r="F105" s="195">
        <v>8.31</v>
      </c>
      <c r="G105" s="64">
        <v>81.95</v>
      </c>
      <c r="H105" s="65">
        <f t="shared" si="123"/>
        <v>90.26</v>
      </c>
      <c r="I105" s="66"/>
      <c r="J105" s="67">
        <f t="shared" si="124"/>
        <v>8.31</v>
      </c>
      <c r="K105" s="68">
        <f t="shared" si="125"/>
        <v>81.95</v>
      </c>
      <c r="L105" s="65">
        <f t="shared" si="126"/>
        <v>90.26</v>
      </c>
      <c r="M105" s="69"/>
      <c r="N105" s="70">
        <f t="shared" si="127"/>
        <v>22.471901742753335</v>
      </c>
      <c r="O105" s="66"/>
      <c r="P105" s="71">
        <f t="shared" si="128"/>
        <v>10.378928689145582</v>
      </c>
      <c r="Q105" s="65">
        <f t="shared" si="129"/>
        <v>112.73190174275334</v>
      </c>
    </row>
    <row r="106" spans="1:17" ht="25.5" x14ac:dyDescent="0.2">
      <c r="A106" s="201" t="s">
        <v>472</v>
      </c>
      <c r="B106" s="62" t="s">
        <v>278</v>
      </c>
      <c r="C106" s="63" t="s">
        <v>81</v>
      </c>
      <c r="D106" s="199">
        <v>1</v>
      </c>
      <c r="E106" s="197"/>
      <c r="F106" s="195">
        <v>34.76</v>
      </c>
      <c r="G106" s="64">
        <v>693.93</v>
      </c>
      <c r="H106" s="65">
        <f t="shared" si="123"/>
        <v>728.68999999999994</v>
      </c>
      <c r="I106" s="66"/>
      <c r="J106" s="67">
        <f t="shared" si="124"/>
        <v>34.76</v>
      </c>
      <c r="K106" s="68">
        <f t="shared" si="125"/>
        <v>693.93</v>
      </c>
      <c r="L106" s="65">
        <f t="shared" si="126"/>
        <v>728.68999999999994</v>
      </c>
      <c r="M106" s="69"/>
      <c r="N106" s="70">
        <f t="shared" si="127"/>
        <v>181.4208960882664</v>
      </c>
      <c r="O106" s="66"/>
      <c r="P106" s="71">
        <f t="shared" si="128"/>
        <v>43.41414695965107</v>
      </c>
      <c r="Q106" s="65">
        <f t="shared" si="129"/>
        <v>910.11089608826637</v>
      </c>
    </row>
    <row r="107" spans="1:17" x14ac:dyDescent="0.2">
      <c r="A107" s="201" t="s">
        <v>473</v>
      </c>
      <c r="B107" s="62" t="s">
        <v>281</v>
      </c>
      <c r="C107" s="63" t="s">
        <v>81</v>
      </c>
      <c r="D107" s="199">
        <v>2</v>
      </c>
      <c r="E107" s="197"/>
      <c r="F107" s="195">
        <v>7.83</v>
      </c>
      <c r="G107" s="64">
        <v>30.19</v>
      </c>
      <c r="H107" s="65">
        <f t="shared" si="123"/>
        <v>38.020000000000003</v>
      </c>
      <c r="I107" s="66"/>
      <c r="J107" s="67">
        <f t="shared" si="124"/>
        <v>15.66</v>
      </c>
      <c r="K107" s="68">
        <f t="shared" si="125"/>
        <v>60.38</v>
      </c>
      <c r="L107" s="65">
        <f t="shared" si="126"/>
        <v>76.040000000000006</v>
      </c>
      <c r="M107" s="69"/>
      <c r="N107" s="70">
        <f t="shared" si="127"/>
        <v>18.93156889562335</v>
      </c>
      <c r="O107" s="66"/>
      <c r="P107" s="71">
        <f t="shared" si="128"/>
        <v>19.558847565826692</v>
      </c>
      <c r="Q107" s="65">
        <f t="shared" si="129"/>
        <v>94.971568895623349</v>
      </c>
    </row>
    <row r="108" spans="1:17" x14ac:dyDescent="0.2">
      <c r="A108" s="201" t="s">
        <v>474</v>
      </c>
      <c r="B108" s="62" t="s">
        <v>284</v>
      </c>
      <c r="C108" s="63" t="s">
        <v>81</v>
      </c>
      <c r="D108" s="199">
        <v>2</v>
      </c>
      <c r="E108" s="197"/>
      <c r="F108" s="195">
        <v>1.28</v>
      </c>
      <c r="G108" s="64">
        <v>8.3000000000000007</v>
      </c>
      <c r="H108" s="65">
        <f t="shared" si="123"/>
        <v>9.58</v>
      </c>
      <c r="I108" s="66"/>
      <c r="J108" s="67">
        <f t="shared" si="124"/>
        <v>2.56</v>
      </c>
      <c r="K108" s="68">
        <f t="shared" si="125"/>
        <v>16.600000000000001</v>
      </c>
      <c r="L108" s="65">
        <f t="shared" si="126"/>
        <v>19.16</v>
      </c>
      <c r="M108" s="69"/>
      <c r="N108" s="70">
        <f t="shared" si="127"/>
        <v>4.7702375071034107</v>
      </c>
      <c r="O108" s="66"/>
      <c r="P108" s="71">
        <f t="shared" si="128"/>
        <v>3.1973594999052573</v>
      </c>
      <c r="Q108" s="65">
        <f t="shared" si="129"/>
        <v>23.93023750710341</v>
      </c>
    </row>
    <row r="109" spans="1:17" x14ac:dyDescent="0.2">
      <c r="A109" s="201" t="s">
        <v>475</v>
      </c>
      <c r="B109" s="62" t="s">
        <v>287</v>
      </c>
      <c r="C109" s="63" t="s">
        <v>35</v>
      </c>
      <c r="D109" s="199">
        <v>5</v>
      </c>
      <c r="E109" s="197"/>
      <c r="F109" s="195">
        <v>1.55</v>
      </c>
      <c r="G109" s="64">
        <v>10.72</v>
      </c>
      <c r="H109" s="65">
        <f t="shared" si="123"/>
        <v>12.270000000000001</v>
      </c>
      <c r="I109" s="66"/>
      <c r="J109" s="67">
        <f t="shared" si="124"/>
        <v>7.75</v>
      </c>
      <c r="K109" s="68">
        <f t="shared" si="125"/>
        <v>53.6</v>
      </c>
      <c r="L109" s="65">
        <f t="shared" si="126"/>
        <v>61.35</v>
      </c>
      <c r="M109" s="69"/>
      <c r="N109" s="70">
        <f t="shared" si="127"/>
        <v>15.274220827807634</v>
      </c>
      <c r="O109" s="66"/>
      <c r="P109" s="71">
        <f t="shared" si="128"/>
        <v>9.6795062985413072</v>
      </c>
      <c r="Q109" s="65">
        <f t="shared" si="129"/>
        <v>76.624220827807633</v>
      </c>
    </row>
    <row r="110" spans="1:17" x14ac:dyDescent="0.2">
      <c r="A110" s="201" t="s">
        <v>476</v>
      </c>
      <c r="B110" s="62" t="s">
        <v>290</v>
      </c>
      <c r="C110" s="63" t="s">
        <v>81</v>
      </c>
      <c r="D110" s="199">
        <v>1</v>
      </c>
      <c r="E110" s="197"/>
      <c r="F110" s="195">
        <v>10.88</v>
      </c>
      <c r="G110" s="64">
        <v>39.86</v>
      </c>
      <c r="H110" s="65">
        <f t="shared" si="123"/>
        <v>50.74</v>
      </c>
      <c r="I110" s="66"/>
      <c r="J110" s="67">
        <f t="shared" si="124"/>
        <v>10.88</v>
      </c>
      <c r="K110" s="68">
        <f t="shared" si="125"/>
        <v>39.86</v>
      </c>
      <c r="L110" s="65">
        <f t="shared" si="126"/>
        <v>50.74</v>
      </c>
      <c r="M110" s="69"/>
      <c r="N110" s="70">
        <f t="shared" si="127"/>
        <v>12.632664462965922</v>
      </c>
      <c r="O110" s="66"/>
      <c r="P110" s="71">
        <f t="shared" si="128"/>
        <v>13.588777874597344</v>
      </c>
      <c r="Q110" s="65">
        <f t="shared" si="129"/>
        <v>63.372664462965922</v>
      </c>
    </row>
    <row r="111" spans="1:17" x14ac:dyDescent="0.2">
      <c r="A111" s="201" t="s">
        <v>477</v>
      </c>
      <c r="B111" s="62" t="s">
        <v>293</v>
      </c>
      <c r="C111" s="63" t="s">
        <v>81</v>
      </c>
      <c r="D111" s="199">
        <v>1</v>
      </c>
      <c r="E111" s="197"/>
      <c r="F111" s="195">
        <v>7.24</v>
      </c>
      <c r="G111" s="64">
        <v>20.399999999999999</v>
      </c>
      <c r="H111" s="65">
        <f t="shared" si="123"/>
        <v>27.64</v>
      </c>
      <c r="I111" s="66"/>
      <c r="J111" s="67">
        <f t="shared" si="124"/>
        <v>7.24</v>
      </c>
      <c r="K111" s="68">
        <f t="shared" si="125"/>
        <v>20.399999999999999</v>
      </c>
      <c r="L111" s="65">
        <f t="shared" si="126"/>
        <v>27.64</v>
      </c>
      <c r="M111" s="69"/>
      <c r="N111" s="70">
        <f t="shared" si="127"/>
        <v>6.881490850539576</v>
      </c>
      <c r="O111" s="66"/>
      <c r="P111" s="71">
        <f t="shared" si="128"/>
        <v>9.0425323356695557</v>
      </c>
      <c r="Q111" s="65">
        <f t="shared" si="129"/>
        <v>34.521490850539578</v>
      </c>
    </row>
    <row r="112" spans="1:17" x14ac:dyDescent="0.2">
      <c r="A112" s="201" t="s">
        <v>478</v>
      </c>
      <c r="B112" s="62" t="s">
        <v>296</v>
      </c>
      <c r="C112" s="63" t="s">
        <v>81</v>
      </c>
      <c r="D112" s="199">
        <v>1</v>
      </c>
      <c r="E112" s="197"/>
      <c r="F112" s="195">
        <v>7.24</v>
      </c>
      <c r="G112" s="64">
        <v>19.66</v>
      </c>
      <c r="H112" s="65">
        <f t="shared" si="123"/>
        <v>26.9</v>
      </c>
      <c r="I112" s="66"/>
      <c r="J112" s="67">
        <f t="shared" si="124"/>
        <v>7.24</v>
      </c>
      <c r="K112" s="68">
        <f t="shared" si="125"/>
        <v>19.66</v>
      </c>
      <c r="L112" s="65">
        <f t="shared" si="126"/>
        <v>26.9</v>
      </c>
      <c r="M112" s="69"/>
      <c r="N112" s="70">
        <f t="shared" si="127"/>
        <v>6.6972541200982123</v>
      </c>
      <c r="O112" s="66"/>
      <c r="P112" s="71">
        <f t="shared" si="128"/>
        <v>9.0425323356695557</v>
      </c>
      <c r="Q112" s="65">
        <f t="shared" si="129"/>
        <v>33.597254120098214</v>
      </c>
    </row>
    <row r="113" spans="1:91" x14ac:dyDescent="0.2">
      <c r="A113" s="201" t="s">
        <v>479</v>
      </c>
      <c r="B113" s="62" t="s">
        <v>299</v>
      </c>
      <c r="C113" s="63" t="s">
        <v>35</v>
      </c>
      <c r="D113" s="199">
        <v>5.4</v>
      </c>
      <c r="E113" s="197"/>
      <c r="F113" s="195">
        <v>16.7</v>
      </c>
      <c r="G113" s="64">
        <v>19.91</v>
      </c>
      <c r="H113" s="65">
        <f t="shared" si="123"/>
        <v>36.61</v>
      </c>
      <c r="I113" s="66"/>
      <c r="J113" s="67">
        <f t="shared" si="124"/>
        <v>90.18</v>
      </c>
      <c r="K113" s="68">
        <f t="shared" si="125"/>
        <v>107.51400000000001</v>
      </c>
      <c r="L113" s="65">
        <f t="shared" si="126"/>
        <v>197.69400000000002</v>
      </c>
      <c r="M113" s="69"/>
      <c r="N113" s="70">
        <f t="shared" si="127"/>
        <v>49.219589443074206</v>
      </c>
      <c r="O113" s="66"/>
      <c r="P113" s="71">
        <f t="shared" si="128"/>
        <v>112.63198425838131</v>
      </c>
      <c r="Q113" s="65">
        <f t="shared" si="129"/>
        <v>246.91358944307422</v>
      </c>
    </row>
    <row r="114" spans="1:91" x14ac:dyDescent="0.2">
      <c r="A114" s="201" t="s">
        <v>480</v>
      </c>
      <c r="B114" s="62" t="s">
        <v>302</v>
      </c>
      <c r="C114" s="63" t="s">
        <v>81</v>
      </c>
      <c r="D114" s="199">
        <v>1</v>
      </c>
      <c r="E114" s="197"/>
      <c r="F114" s="195">
        <v>8.73</v>
      </c>
      <c r="G114" s="64">
        <v>32.380000000000003</v>
      </c>
      <c r="H114" s="65">
        <f t="shared" si="123"/>
        <v>41.11</v>
      </c>
      <c r="I114" s="66"/>
      <c r="J114" s="67">
        <f t="shared" si="124"/>
        <v>8.73</v>
      </c>
      <c r="K114" s="68">
        <f t="shared" si="125"/>
        <v>32.380000000000003</v>
      </c>
      <c r="L114" s="65">
        <f t="shared" si="126"/>
        <v>41.11</v>
      </c>
      <c r="M114" s="69"/>
      <c r="N114" s="70">
        <f t="shared" si="127"/>
        <v>10.235097281681691</v>
      </c>
      <c r="O114" s="66"/>
      <c r="P114" s="71">
        <f t="shared" si="128"/>
        <v>10.903495482098789</v>
      </c>
      <c r="Q114" s="65">
        <f t="shared" si="129"/>
        <v>51.345097281681689</v>
      </c>
    </row>
    <row r="115" spans="1:91" x14ac:dyDescent="0.2">
      <c r="A115" s="201" t="s">
        <v>481</v>
      </c>
      <c r="B115" s="62" t="s">
        <v>305</v>
      </c>
      <c r="C115" s="63" t="s">
        <v>81</v>
      </c>
      <c r="D115" s="199">
        <v>2</v>
      </c>
      <c r="E115" s="197"/>
      <c r="F115" s="195">
        <v>5.18</v>
      </c>
      <c r="G115" s="64">
        <v>10.29</v>
      </c>
      <c r="H115" s="65">
        <f t="shared" si="123"/>
        <v>15.469999999999999</v>
      </c>
      <c r="I115" s="66"/>
      <c r="J115" s="67">
        <f t="shared" si="124"/>
        <v>10.36</v>
      </c>
      <c r="K115" s="68">
        <f t="shared" si="125"/>
        <v>20.58</v>
      </c>
      <c r="L115" s="65">
        <f t="shared" si="126"/>
        <v>30.939999999999998</v>
      </c>
      <c r="M115" s="69"/>
      <c r="N115" s="70">
        <f t="shared" si="127"/>
        <v>7.7030870808861964</v>
      </c>
      <c r="O115" s="66"/>
      <c r="P115" s="71">
        <f t="shared" si="128"/>
        <v>12.939314226179087</v>
      </c>
      <c r="Q115" s="65">
        <f t="shared" si="129"/>
        <v>38.643087080886197</v>
      </c>
    </row>
    <row r="116" spans="1:91" x14ac:dyDescent="0.2">
      <c r="A116" s="201" t="s">
        <v>482</v>
      </c>
      <c r="B116" s="62" t="s">
        <v>308</v>
      </c>
      <c r="C116" s="63" t="s">
        <v>35</v>
      </c>
      <c r="D116" s="199">
        <v>1</v>
      </c>
      <c r="E116" s="197"/>
      <c r="F116" s="195">
        <v>11.96</v>
      </c>
      <c r="G116" s="64">
        <v>14.31</v>
      </c>
      <c r="H116" s="65">
        <f t="shared" si="123"/>
        <v>26.270000000000003</v>
      </c>
      <c r="I116" s="66"/>
      <c r="J116" s="67">
        <f t="shared" si="124"/>
        <v>11.96</v>
      </c>
      <c r="K116" s="68">
        <f t="shared" si="125"/>
        <v>14.31</v>
      </c>
      <c r="L116" s="65">
        <f t="shared" si="126"/>
        <v>26.270000000000003</v>
      </c>
      <c r="M116" s="69"/>
      <c r="N116" s="70">
        <f t="shared" si="127"/>
        <v>6.5404039306684041</v>
      </c>
      <c r="O116" s="66"/>
      <c r="P116" s="71">
        <f t="shared" si="128"/>
        <v>14.937663913619875</v>
      </c>
      <c r="Q116" s="65">
        <f t="shared" si="129"/>
        <v>32.810403930668407</v>
      </c>
    </row>
    <row r="117" spans="1:91" x14ac:dyDescent="0.2">
      <c r="A117" s="201" t="s">
        <v>483</v>
      </c>
      <c r="B117" s="62" t="s">
        <v>241</v>
      </c>
      <c r="C117" s="63" t="s">
        <v>81</v>
      </c>
      <c r="D117" s="199">
        <v>2</v>
      </c>
      <c r="E117" s="197"/>
      <c r="F117" s="195">
        <v>4.7699999999999996</v>
      </c>
      <c r="G117" s="64">
        <v>5.19</v>
      </c>
      <c r="H117" s="65">
        <f t="shared" si="123"/>
        <v>9.9600000000000009</v>
      </c>
      <c r="I117" s="66"/>
      <c r="J117" s="67">
        <f t="shared" si="124"/>
        <v>9.5399999999999991</v>
      </c>
      <c r="K117" s="68">
        <f t="shared" si="125"/>
        <v>10.38</v>
      </c>
      <c r="L117" s="65">
        <f t="shared" si="126"/>
        <v>19.920000000000002</v>
      </c>
      <c r="M117" s="69"/>
      <c r="N117" s="70">
        <f t="shared" si="127"/>
        <v>4.9594536086377845</v>
      </c>
      <c r="O117" s="66"/>
      <c r="P117" s="71">
        <f t="shared" si="128"/>
        <v>11.915160011365685</v>
      </c>
      <c r="Q117" s="65">
        <f t="shared" si="129"/>
        <v>24.879453608637785</v>
      </c>
    </row>
    <row r="118" spans="1:91" x14ac:dyDescent="0.2">
      <c r="A118" s="201" t="s">
        <v>484</v>
      </c>
      <c r="B118" s="62" t="s">
        <v>238</v>
      </c>
      <c r="C118" s="63" t="s">
        <v>35</v>
      </c>
      <c r="D118" s="199">
        <v>1</v>
      </c>
      <c r="E118" s="197"/>
      <c r="F118" s="195">
        <v>11.01</v>
      </c>
      <c r="G118" s="64">
        <v>10</v>
      </c>
      <c r="H118" s="65">
        <f t="shared" si="123"/>
        <v>21.009999999999998</v>
      </c>
      <c r="I118" s="66"/>
      <c r="J118" s="67">
        <f t="shared" si="124"/>
        <v>11.01</v>
      </c>
      <c r="K118" s="68">
        <f t="shared" si="125"/>
        <v>10</v>
      </c>
      <c r="L118" s="65">
        <f t="shared" si="126"/>
        <v>21.009999999999998</v>
      </c>
      <c r="M118" s="69"/>
      <c r="N118" s="70">
        <f t="shared" si="127"/>
        <v>5.2308293332068185</v>
      </c>
      <c r="O118" s="66"/>
      <c r="P118" s="71">
        <f t="shared" si="128"/>
        <v>13.751143786701908</v>
      </c>
      <c r="Q118" s="65">
        <f t="shared" si="129"/>
        <v>26.240829333206818</v>
      </c>
    </row>
    <row r="119" spans="1:91" x14ac:dyDescent="0.2">
      <c r="A119" s="201" t="s">
        <v>485</v>
      </c>
      <c r="B119" s="62" t="s">
        <v>313</v>
      </c>
      <c r="C119" s="63" t="s">
        <v>81</v>
      </c>
      <c r="D119" s="199">
        <v>1</v>
      </c>
      <c r="E119" s="197"/>
      <c r="F119" s="195">
        <v>15.9</v>
      </c>
      <c r="G119" s="64">
        <v>58.49</v>
      </c>
      <c r="H119" s="65">
        <f t="shared" si="123"/>
        <v>74.39</v>
      </c>
      <c r="I119" s="66"/>
      <c r="J119" s="67">
        <f t="shared" si="124"/>
        <v>15.9</v>
      </c>
      <c r="K119" s="68">
        <f t="shared" si="125"/>
        <v>58.49</v>
      </c>
      <c r="L119" s="65">
        <f t="shared" si="126"/>
        <v>74.39</v>
      </c>
      <c r="M119" s="69"/>
      <c r="N119" s="70">
        <f t="shared" si="127"/>
        <v>18.520770780450039</v>
      </c>
      <c r="O119" s="66"/>
      <c r="P119" s="71">
        <f t="shared" si="128"/>
        <v>19.858600018942809</v>
      </c>
      <c r="Q119" s="65">
        <f t="shared" si="129"/>
        <v>92.910770780450036</v>
      </c>
    </row>
    <row r="120" spans="1:91" ht="25.5" x14ac:dyDescent="0.2">
      <c r="A120" s="201" t="s">
        <v>486</v>
      </c>
      <c r="B120" s="62" t="s">
        <v>316</v>
      </c>
      <c r="C120" s="63" t="s">
        <v>81</v>
      </c>
      <c r="D120" s="199">
        <v>1</v>
      </c>
      <c r="E120" s="197"/>
      <c r="F120" s="195">
        <v>641.85</v>
      </c>
      <c r="G120" s="64">
        <v>681.69</v>
      </c>
      <c r="H120" s="65">
        <f>G120+F120</f>
        <v>1323.54</v>
      </c>
      <c r="I120" s="66"/>
      <c r="J120" s="67">
        <f t="shared" si="124"/>
        <v>641.85</v>
      </c>
      <c r="K120" s="68">
        <f t="shared" si="125"/>
        <v>681.69</v>
      </c>
      <c r="L120" s="65">
        <f t="shared" si="126"/>
        <v>1323.54</v>
      </c>
      <c r="M120" s="69"/>
      <c r="N120" s="70">
        <f t="shared" si="127"/>
        <v>329.51984082211106</v>
      </c>
      <c r="O120" s="66"/>
      <c r="P120" s="71">
        <f t="shared" si="128"/>
        <v>801.65046680241778</v>
      </c>
      <c r="Q120" s="65">
        <f t="shared" si="129"/>
        <v>1653.059840822111</v>
      </c>
    </row>
    <row r="121" spans="1:91" s="61" customFormat="1" ht="12.75" x14ac:dyDescent="0.2">
      <c r="A121" s="200" t="s">
        <v>317</v>
      </c>
      <c r="B121" s="53" t="s">
        <v>318</v>
      </c>
      <c r="C121" s="53"/>
      <c r="D121" s="198"/>
      <c r="E121" s="196"/>
      <c r="F121" s="194">
        <f>SUM(Q122:Q133)</f>
        <v>54296.413348535898</v>
      </c>
      <c r="G121" s="53"/>
      <c r="H121" s="54"/>
      <c r="I121" s="55"/>
      <c r="J121" s="56"/>
      <c r="K121" s="57"/>
      <c r="L121" s="54"/>
      <c r="M121" s="58"/>
      <c r="N121" s="59"/>
      <c r="O121" s="55"/>
      <c r="P121" s="60"/>
      <c r="Q121" s="54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</row>
    <row r="122" spans="1:91" ht="25.5" x14ac:dyDescent="0.2">
      <c r="A122" s="201" t="s">
        <v>319</v>
      </c>
      <c r="B122" s="62" t="s">
        <v>321</v>
      </c>
      <c r="C122" s="63" t="s">
        <v>81</v>
      </c>
      <c r="D122" s="199">
        <v>7</v>
      </c>
      <c r="E122" s="197"/>
      <c r="F122" s="195">
        <v>67.02</v>
      </c>
      <c r="G122" s="64">
        <v>1562.21</v>
      </c>
      <c r="H122" s="65">
        <f>G122+F122</f>
        <v>1629.23</v>
      </c>
      <c r="I122" s="66"/>
      <c r="J122" s="67">
        <f>F122*D122</f>
        <v>469.14</v>
      </c>
      <c r="K122" s="68">
        <f>G122*D122</f>
        <v>10935.470000000001</v>
      </c>
      <c r="L122" s="65">
        <f>K122+J122</f>
        <v>11404.61</v>
      </c>
      <c r="M122" s="69"/>
      <c r="N122" s="70">
        <f>Q$3*L122</f>
        <v>2839.3892680525382</v>
      </c>
      <c r="O122" s="66"/>
      <c r="P122" s="71">
        <f>J122*(1+Q$3)</f>
        <v>585.94110772873137</v>
      </c>
      <c r="Q122" s="65">
        <f>L122*(1+Q$3)</f>
        <v>14243.999268052539</v>
      </c>
    </row>
    <row r="123" spans="1:91" ht="38.25" x14ac:dyDescent="0.2">
      <c r="A123" s="201" t="s">
        <v>322</v>
      </c>
      <c r="B123" s="62" t="s">
        <v>324</v>
      </c>
      <c r="C123" s="63" t="s">
        <v>81</v>
      </c>
      <c r="D123" s="199">
        <v>7</v>
      </c>
      <c r="E123" s="197"/>
      <c r="F123" s="195">
        <v>23.17</v>
      </c>
      <c r="G123" s="64">
        <v>1134.3699999999999</v>
      </c>
      <c r="H123" s="65">
        <f t="shared" ref="H123:H133" si="130">G123+F123</f>
        <v>1157.54</v>
      </c>
      <c r="I123" s="66"/>
      <c r="J123" s="67">
        <f t="shared" ref="J123:J133" si="131">F123*D123</f>
        <v>162.19</v>
      </c>
      <c r="K123" s="68">
        <f t="shared" ref="K123:K133" si="132">G123*D123</f>
        <v>7940.5899999999992</v>
      </c>
      <c r="L123" s="65">
        <f t="shared" ref="L123:L133" si="133">K123+J123</f>
        <v>8102.7799999999988</v>
      </c>
      <c r="M123" s="69"/>
      <c r="N123" s="70">
        <f t="shared" ref="N123:N133" si="134">Q$3*L123</f>
        <v>2017.3374252509066</v>
      </c>
      <c r="O123" s="66"/>
      <c r="P123" s="71">
        <f t="shared" ref="P123:P133" si="135">J123*(1+Q$3)</f>
        <v>202.57020987876317</v>
      </c>
      <c r="Q123" s="65">
        <f t="shared" ref="Q123:Q133" si="136">L123*(1+Q$3)</f>
        <v>10120.117425250904</v>
      </c>
    </row>
    <row r="124" spans="1:91" x14ac:dyDescent="0.2">
      <c r="A124" s="201" t="s">
        <v>487</v>
      </c>
      <c r="B124" s="62" t="s">
        <v>327</v>
      </c>
      <c r="C124" s="63" t="s">
        <v>81</v>
      </c>
      <c r="D124" s="199">
        <v>7</v>
      </c>
      <c r="E124" s="197"/>
      <c r="F124" s="195">
        <v>0</v>
      </c>
      <c r="G124" s="64">
        <v>49.63</v>
      </c>
      <c r="H124" s="65">
        <f t="shared" si="130"/>
        <v>49.63</v>
      </c>
      <c r="I124" s="66"/>
      <c r="J124" s="67">
        <f t="shared" si="131"/>
        <v>0</v>
      </c>
      <c r="K124" s="68">
        <f t="shared" si="132"/>
        <v>347.41</v>
      </c>
      <c r="L124" s="65">
        <f t="shared" si="133"/>
        <v>347.41</v>
      </c>
      <c r="M124" s="69"/>
      <c r="N124" s="70">
        <f t="shared" si="134"/>
        <v>86.494165571127141</v>
      </c>
      <c r="O124" s="66"/>
      <c r="P124" s="71">
        <f t="shared" si="135"/>
        <v>0</v>
      </c>
      <c r="Q124" s="65">
        <f t="shared" si="136"/>
        <v>433.90416557112718</v>
      </c>
    </row>
    <row r="125" spans="1:91" ht="25.5" x14ac:dyDescent="0.2">
      <c r="A125" s="201" t="s">
        <v>488</v>
      </c>
      <c r="B125" s="62" t="s">
        <v>330</v>
      </c>
      <c r="C125" s="63" t="s">
        <v>81</v>
      </c>
      <c r="D125" s="199">
        <v>7</v>
      </c>
      <c r="E125" s="197"/>
      <c r="F125" s="195">
        <v>12.71</v>
      </c>
      <c r="G125" s="64">
        <v>398.43</v>
      </c>
      <c r="H125" s="65">
        <f t="shared" si="130"/>
        <v>411.14</v>
      </c>
      <c r="I125" s="66"/>
      <c r="J125" s="67">
        <f t="shared" si="131"/>
        <v>88.97</v>
      </c>
      <c r="K125" s="68">
        <f t="shared" si="132"/>
        <v>2789.01</v>
      </c>
      <c r="L125" s="65">
        <f t="shared" si="133"/>
        <v>2877.98</v>
      </c>
      <c r="M125" s="69"/>
      <c r="N125" s="70">
        <f t="shared" si="134"/>
        <v>716.52652091302059</v>
      </c>
      <c r="O125" s="66"/>
      <c r="P125" s="71">
        <f t="shared" si="135"/>
        <v>111.1207323072542</v>
      </c>
      <c r="Q125" s="65">
        <f t="shared" si="136"/>
        <v>3594.5065209130207</v>
      </c>
    </row>
    <row r="126" spans="1:91" ht="25.5" x14ac:dyDescent="0.2">
      <c r="A126" s="201" t="s">
        <v>489</v>
      </c>
      <c r="B126" s="62" t="s">
        <v>333</v>
      </c>
      <c r="C126" s="63" t="s">
        <v>81</v>
      </c>
      <c r="D126" s="199">
        <v>7</v>
      </c>
      <c r="E126" s="197"/>
      <c r="F126" s="195">
        <v>7.51</v>
      </c>
      <c r="G126" s="64">
        <v>201.08</v>
      </c>
      <c r="H126" s="65">
        <f t="shared" si="130"/>
        <v>208.59</v>
      </c>
      <c r="I126" s="66"/>
      <c r="J126" s="67">
        <f t="shared" si="131"/>
        <v>52.57</v>
      </c>
      <c r="K126" s="68">
        <f t="shared" si="132"/>
        <v>1407.5600000000002</v>
      </c>
      <c r="L126" s="65">
        <f t="shared" si="133"/>
        <v>1460.13</v>
      </c>
      <c r="M126" s="69"/>
      <c r="N126" s="70">
        <f t="shared" si="134"/>
        <v>363.5264557018217</v>
      </c>
      <c r="O126" s="66"/>
      <c r="P126" s="71">
        <f t="shared" si="135"/>
        <v>65.658276917976323</v>
      </c>
      <c r="Q126" s="65">
        <f t="shared" si="136"/>
        <v>1823.6564557018219</v>
      </c>
    </row>
    <row r="127" spans="1:91" x14ac:dyDescent="0.2">
      <c r="A127" s="201" t="s">
        <v>490</v>
      </c>
      <c r="B127" s="62" t="s">
        <v>336</v>
      </c>
      <c r="C127" s="63" t="s">
        <v>47</v>
      </c>
      <c r="D127" s="199">
        <v>10.53</v>
      </c>
      <c r="E127" s="197"/>
      <c r="F127" s="195">
        <v>45.15</v>
      </c>
      <c r="G127" s="64">
        <v>401.44</v>
      </c>
      <c r="H127" s="65">
        <f t="shared" si="130"/>
        <v>446.59</v>
      </c>
      <c r="I127" s="66"/>
      <c r="J127" s="67">
        <f t="shared" si="131"/>
        <v>475.42949999999996</v>
      </c>
      <c r="K127" s="68">
        <f t="shared" si="132"/>
        <v>4227.1632</v>
      </c>
      <c r="L127" s="65">
        <f t="shared" si="133"/>
        <v>4702.5927000000001</v>
      </c>
      <c r="M127" s="69"/>
      <c r="N127" s="70">
        <f t="shared" si="134"/>
        <v>1170.7977076289508</v>
      </c>
      <c r="O127" s="66"/>
      <c r="P127" s="71">
        <f t="shared" si="135"/>
        <v>593.79649545320569</v>
      </c>
      <c r="Q127" s="65">
        <f t="shared" si="136"/>
        <v>5873.3904076289509</v>
      </c>
    </row>
    <row r="128" spans="1:91" ht="25.5" x14ac:dyDescent="0.2">
      <c r="A128" s="201" t="s">
        <v>491</v>
      </c>
      <c r="B128" s="62" t="s">
        <v>339</v>
      </c>
      <c r="C128" s="63" t="s">
        <v>81</v>
      </c>
      <c r="D128" s="199">
        <v>7</v>
      </c>
      <c r="E128" s="197"/>
      <c r="F128" s="195">
        <v>12.71</v>
      </c>
      <c r="G128" s="64">
        <v>569.14</v>
      </c>
      <c r="H128" s="65">
        <f t="shared" si="130"/>
        <v>581.85</v>
      </c>
      <c r="I128" s="66"/>
      <c r="J128" s="67">
        <f t="shared" si="131"/>
        <v>88.97</v>
      </c>
      <c r="K128" s="68">
        <f t="shared" si="132"/>
        <v>3983.98</v>
      </c>
      <c r="L128" s="65">
        <f t="shared" si="133"/>
        <v>4072.95</v>
      </c>
      <c r="M128" s="69"/>
      <c r="N128" s="70">
        <f t="shared" si="134"/>
        <v>1014.036474663718</v>
      </c>
      <c r="O128" s="66"/>
      <c r="P128" s="71">
        <f t="shared" si="135"/>
        <v>111.1207323072542</v>
      </c>
      <c r="Q128" s="65">
        <f t="shared" si="136"/>
        <v>5086.9864746637177</v>
      </c>
    </row>
    <row r="129" spans="1:91" ht="38.25" x14ac:dyDescent="0.2">
      <c r="A129" s="201" t="s">
        <v>492</v>
      </c>
      <c r="B129" s="62" t="s">
        <v>342</v>
      </c>
      <c r="C129" s="63" t="s">
        <v>81</v>
      </c>
      <c r="D129" s="199">
        <v>7</v>
      </c>
      <c r="E129" s="197"/>
      <c r="F129" s="195">
        <v>8.68</v>
      </c>
      <c r="G129" s="64">
        <v>272.76</v>
      </c>
      <c r="H129" s="65">
        <f t="shared" si="130"/>
        <v>281.44</v>
      </c>
      <c r="I129" s="66"/>
      <c r="J129" s="67">
        <f t="shared" si="131"/>
        <v>60.76</v>
      </c>
      <c r="K129" s="68">
        <f t="shared" si="132"/>
        <v>1909.32</v>
      </c>
      <c r="L129" s="65">
        <f t="shared" si="133"/>
        <v>1970.08</v>
      </c>
      <c r="M129" s="69"/>
      <c r="N129" s="70">
        <f t="shared" si="134"/>
        <v>490.4879701458396</v>
      </c>
      <c r="O129" s="66"/>
      <c r="P129" s="71">
        <f t="shared" si="135"/>
        <v>75.887329380563841</v>
      </c>
      <c r="Q129" s="65">
        <f t="shared" si="136"/>
        <v>2460.5679701458394</v>
      </c>
    </row>
    <row r="130" spans="1:91" ht="25.5" x14ac:dyDescent="0.2">
      <c r="A130" s="201" t="s">
        <v>493</v>
      </c>
      <c r="B130" s="62" t="s">
        <v>345</v>
      </c>
      <c r="C130" s="63" t="s">
        <v>81</v>
      </c>
      <c r="D130" s="199">
        <v>7</v>
      </c>
      <c r="E130" s="197"/>
      <c r="F130" s="195">
        <v>8.68</v>
      </c>
      <c r="G130" s="64">
        <v>178.7</v>
      </c>
      <c r="H130" s="65">
        <f t="shared" si="130"/>
        <v>187.38</v>
      </c>
      <c r="I130" s="66"/>
      <c r="J130" s="67">
        <f t="shared" si="131"/>
        <v>60.76</v>
      </c>
      <c r="K130" s="68">
        <f t="shared" si="132"/>
        <v>1250.8999999999999</v>
      </c>
      <c r="L130" s="65">
        <f t="shared" si="133"/>
        <v>1311.6599999999999</v>
      </c>
      <c r="M130" s="69"/>
      <c r="N130" s="70">
        <f t="shared" si="134"/>
        <v>326.56209439286323</v>
      </c>
      <c r="O130" s="66"/>
      <c r="P130" s="71">
        <f t="shared" si="135"/>
        <v>75.887329380563841</v>
      </c>
      <c r="Q130" s="65">
        <f t="shared" si="136"/>
        <v>1638.222094392863</v>
      </c>
    </row>
    <row r="131" spans="1:91" ht="38.25" x14ac:dyDescent="0.2">
      <c r="A131" s="201" t="s">
        <v>494</v>
      </c>
      <c r="B131" s="62" t="s">
        <v>348</v>
      </c>
      <c r="C131" s="63" t="s">
        <v>81</v>
      </c>
      <c r="D131" s="199">
        <v>7</v>
      </c>
      <c r="E131" s="197"/>
      <c r="F131" s="195">
        <v>8.68</v>
      </c>
      <c r="G131" s="64">
        <v>259.19</v>
      </c>
      <c r="H131" s="65">
        <f t="shared" si="130"/>
        <v>267.87</v>
      </c>
      <c r="I131" s="66"/>
      <c r="J131" s="67">
        <f t="shared" si="131"/>
        <v>60.76</v>
      </c>
      <c r="K131" s="68">
        <f t="shared" si="132"/>
        <v>1814.33</v>
      </c>
      <c r="L131" s="65">
        <f t="shared" si="133"/>
        <v>1875.09</v>
      </c>
      <c r="M131" s="69"/>
      <c r="N131" s="70">
        <f t="shared" si="134"/>
        <v>466.83844713958945</v>
      </c>
      <c r="O131" s="66"/>
      <c r="P131" s="71">
        <f t="shared" si="135"/>
        <v>75.887329380563841</v>
      </c>
      <c r="Q131" s="65">
        <f t="shared" si="136"/>
        <v>2341.9284471395895</v>
      </c>
    </row>
    <row r="132" spans="1:91" ht="38.25" x14ac:dyDescent="0.2">
      <c r="A132" s="201" t="s">
        <v>495</v>
      </c>
      <c r="B132" s="62" t="s">
        <v>351</v>
      </c>
      <c r="C132" s="63" t="s">
        <v>81</v>
      </c>
      <c r="D132" s="199">
        <v>7</v>
      </c>
      <c r="E132" s="197"/>
      <c r="F132" s="195">
        <v>16.420000000000002</v>
      </c>
      <c r="G132" s="64">
        <v>270.26</v>
      </c>
      <c r="H132" s="65">
        <f t="shared" si="130"/>
        <v>286.68</v>
      </c>
      <c r="I132" s="66"/>
      <c r="J132" s="67">
        <f t="shared" si="131"/>
        <v>114.94000000000001</v>
      </c>
      <c r="K132" s="68">
        <f t="shared" si="132"/>
        <v>1891.82</v>
      </c>
      <c r="L132" s="65">
        <f t="shared" si="133"/>
        <v>2006.76</v>
      </c>
      <c r="M132" s="69"/>
      <c r="N132" s="70">
        <f t="shared" si="134"/>
        <v>499.62013673041963</v>
      </c>
      <c r="O132" s="66"/>
      <c r="P132" s="71">
        <f t="shared" si="135"/>
        <v>143.55644567152746</v>
      </c>
      <c r="Q132" s="65">
        <f t="shared" si="136"/>
        <v>2506.3801367304195</v>
      </c>
    </row>
    <row r="133" spans="1:91" ht="25.5" x14ac:dyDescent="0.2">
      <c r="A133" s="201" t="s">
        <v>496</v>
      </c>
      <c r="B133" s="62" t="s">
        <v>354</v>
      </c>
      <c r="C133" s="63" t="s">
        <v>81</v>
      </c>
      <c r="D133" s="199">
        <v>7</v>
      </c>
      <c r="E133" s="197"/>
      <c r="F133" s="195">
        <v>4.2</v>
      </c>
      <c r="G133" s="64">
        <v>473.08</v>
      </c>
      <c r="H133" s="65">
        <f t="shared" si="130"/>
        <v>477.28</v>
      </c>
      <c r="I133" s="66"/>
      <c r="J133" s="67">
        <f t="shared" si="131"/>
        <v>29.400000000000002</v>
      </c>
      <c r="K133" s="68">
        <f t="shared" si="132"/>
        <v>3311.56</v>
      </c>
      <c r="L133" s="65">
        <f t="shared" si="133"/>
        <v>3340.96</v>
      </c>
      <c r="M133" s="69"/>
      <c r="N133" s="70">
        <f t="shared" si="134"/>
        <v>831.79398234510495</v>
      </c>
      <c r="O133" s="66"/>
      <c r="P133" s="71">
        <f t="shared" si="135"/>
        <v>36.719675506724442</v>
      </c>
      <c r="Q133" s="65">
        <f t="shared" si="136"/>
        <v>4172.7539823451052</v>
      </c>
    </row>
    <row r="134" spans="1:91" s="61" customFormat="1" ht="12.75" x14ac:dyDescent="0.2">
      <c r="A134" s="200" t="s">
        <v>355</v>
      </c>
      <c r="B134" s="53" t="s">
        <v>356</v>
      </c>
      <c r="C134" s="53"/>
      <c r="D134" s="198"/>
      <c r="E134" s="196"/>
      <c r="F134" s="194">
        <f>SUM(Q135:Q142)</f>
        <v>1232.8818396665927</v>
      </c>
      <c r="G134" s="53"/>
      <c r="H134" s="54"/>
      <c r="I134" s="55"/>
      <c r="J134" s="56"/>
      <c r="K134" s="57"/>
      <c r="L134" s="54"/>
      <c r="M134" s="58"/>
      <c r="N134" s="59"/>
      <c r="O134" s="55"/>
      <c r="P134" s="60"/>
      <c r="Q134" s="54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</row>
    <row r="135" spans="1:91" x14ac:dyDescent="0.2">
      <c r="A135" s="201" t="s">
        <v>497</v>
      </c>
      <c r="B135" s="62" t="s">
        <v>359</v>
      </c>
      <c r="C135" s="63" t="s">
        <v>47</v>
      </c>
      <c r="D135" s="199">
        <v>70</v>
      </c>
      <c r="E135" s="197"/>
      <c r="F135" s="195">
        <v>1.03</v>
      </c>
      <c r="G135" s="64">
        <v>0.51</v>
      </c>
      <c r="H135" s="65">
        <f>G135+F135</f>
        <v>1.54</v>
      </c>
      <c r="I135" s="66"/>
      <c r="J135" s="67">
        <f>F135*D135</f>
        <v>72.100000000000009</v>
      </c>
      <c r="K135" s="68">
        <f>G135*D135</f>
        <v>35.700000000000003</v>
      </c>
      <c r="L135" s="65">
        <f>K135+J135</f>
        <v>107.80000000000001</v>
      </c>
      <c r="M135" s="69"/>
      <c r="N135" s="70">
        <f>Q$3*L135</f>
        <v>26.838810191322953</v>
      </c>
      <c r="O135" s="66"/>
      <c r="P135" s="71">
        <f>J135*(1+Q$3)</f>
        <v>90.050632790300426</v>
      </c>
      <c r="Q135" s="65">
        <f>L135*(1+Q$3)</f>
        <v>134.63881019132296</v>
      </c>
    </row>
    <row r="136" spans="1:91" x14ac:dyDescent="0.2">
      <c r="A136" s="201" t="s">
        <v>360</v>
      </c>
      <c r="B136" s="62" t="s">
        <v>362</v>
      </c>
      <c r="C136" s="63" t="s">
        <v>47</v>
      </c>
      <c r="D136" s="199">
        <v>100</v>
      </c>
      <c r="E136" s="197"/>
      <c r="F136" s="195">
        <v>1.05</v>
      </c>
      <c r="G136" s="64">
        <v>0.59</v>
      </c>
      <c r="H136" s="65">
        <f t="shared" ref="H136:H142" si="137">G136+F136</f>
        <v>1.6400000000000001</v>
      </c>
      <c r="I136" s="66"/>
      <c r="J136" s="67">
        <f t="shared" ref="J136:J142" si="138">F136*D136</f>
        <v>105</v>
      </c>
      <c r="K136" s="68">
        <f t="shared" ref="K136:K142" si="139">G136*D136</f>
        <v>59</v>
      </c>
      <c r="L136" s="65">
        <f t="shared" ref="L136:L142" si="140">K136+J136</f>
        <v>164</v>
      </c>
      <c r="M136" s="69"/>
      <c r="N136" s="70">
        <f t="shared" ref="N136:N142" si="141">Q$3*L136</f>
        <v>40.830842962680549</v>
      </c>
      <c r="O136" s="66"/>
      <c r="P136" s="71">
        <f t="shared" ref="P136:P142" si="142">J136*(1+Q$3)</f>
        <v>131.14169823830159</v>
      </c>
      <c r="Q136" s="65">
        <f t="shared" ref="Q136:Q142" si="143">L136*(1+Q$3)</f>
        <v>204.83084296268055</v>
      </c>
    </row>
    <row r="137" spans="1:91" x14ac:dyDescent="0.2">
      <c r="A137" s="201" t="s">
        <v>498</v>
      </c>
      <c r="B137" s="62" t="s">
        <v>365</v>
      </c>
      <c r="C137" s="63" t="s">
        <v>47</v>
      </c>
      <c r="D137" s="199">
        <v>70</v>
      </c>
      <c r="E137" s="197"/>
      <c r="F137" s="195">
        <v>4.8899999999999997</v>
      </c>
      <c r="G137" s="64">
        <v>2.4900000000000002</v>
      </c>
      <c r="H137" s="65">
        <f t="shared" si="137"/>
        <v>7.38</v>
      </c>
      <c r="I137" s="66"/>
      <c r="J137" s="67">
        <f t="shared" si="138"/>
        <v>342.29999999999995</v>
      </c>
      <c r="K137" s="68">
        <f t="shared" si="139"/>
        <v>174.3</v>
      </c>
      <c r="L137" s="65">
        <f t="shared" si="140"/>
        <v>516.59999999999991</v>
      </c>
      <c r="M137" s="69"/>
      <c r="N137" s="70">
        <f t="shared" si="141"/>
        <v>128.6171553324437</v>
      </c>
      <c r="O137" s="66"/>
      <c r="P137" s="71">
        <f t="shared" si="142"/>
        <v>427.52193625686306</v>
      </c>
      <c r="Q137" s="65">
        <f t="shared" si="143"/>
        <v>645.21715533244367</v>
      </c>
    </row>
    <row r="138" spans="1:91" x14ac:dyDescent="0.2">
      <c r="A138" s="201" t="s">
        <v>499</v>
      </c>
      <c r="B138" s="62" t="s">
        <v>368</v>
      </c>
      <c r="C138" s="63" t="s">
        <v>47</v>
      </c>
      <c r="D138" s="199">
        <v>5</v>
      </c>
      <c r="E138" s="197"/>
      <c r="F138" s="195">
        <v>1.32</v>
      </c>
      <c r="G138" s="64">
        <v>1.84</v>
      </c>
      <c r="H138" s="65">
        <f t="shared" si="137"/>
        <v>3.16</v>
      </c>
      <c r="I138" s="66"/>
      <c r="J138" s="67">
        <f t="shared" si="138"/>
        <v>6.6000000000000005</v>
      </c>
      <c r="K138" s="68">
        <f t="shared" si="139"/>
        <v>9.2000000000000011</v>
      </c>
      <c r="L138" s="65">
        <f t="shared" si="140"/>
        <v>15.8</v>
      </c>
      <c r="M138" s="69"/>
      <c r="N138" s="70">
        <f t="shared" si="141"/>
        <v>3.9337031634777606</v>
      </c>
      <c r="O138" s="66"/>
      <c r="P138" s="71">
        <f t="shared" si="142"/>
        <v>8.2431924606932423</v>
      </c>
      <c r="Q138" s="65">
        <f t="shared" si="143"/>
        <v>19.733703163477763</v>
      </c>
    </row>
    <row r="139" spans="1:91" x14ac:dyDescent="0.2">
      <c r="A139" s="201" t="s">
        <v>500</v>
      </c>
      <c r="B139" s="62" t="s">
        <v>371</v>
      </c>
      <c r="C139" s="63" t="s">
        <v>47</v>
      </c>
      <c r="D139" s="199">
        <v>20</v>
      </c>
      <c r="E139" s="197"/>
      <c r="F139" s="195">
        <v>0.67</v>
      </c>
      <c r="G139" s="64">
        <v>0.33</v>
      </c>
      <c r="H139" s="65">
        <f t="shared" si="137"/>
        <v>1</v>
      </c>
      <c r="I139" s="66"/>
      <c r="J139" s="67">
        <f t="shared" si="138"/>
        <v>13.4</v>
      </c>
      <c r="K139" s="68">
        <f t="shared" si="139"/>
        <v>6.6000000000000005</v>
      </c>
      <c r="L139" s="65">
        <f t="shared" si="140"/>
        <v>20</v>
      </c>
      <c r="M139" s="69"/>
      <c r="N139" s="70">
        <f t="shared" si="141"/>
        <v>4.9793710930098234</v>
      </c>
      <c r="O139" s="66"/>
      <c r="P139" s="71">
        <f t="shared" si="142"/>
        <v>16.736178632316584</v>
      </c>
      <c r="Q139" s="65">
        <f t="shared" si="143"/>
        <v>24.979371093009824</v>
      </c>
    </row>
    <row r="140" spans="1:91" ht="25.5" x14ac:dyDescent="0.2">
      <c r="A140" s="201" t="s">
        <v>501</v>
      </c>
      <c r="B140" s="62" t="s">
        <v>374</v>
      </c>
      <c r="C140" s="63" t="s">
        <v>81</v>
      </c>
      <c r="D140" s="199">
        <v>7</v>
      </c>
      <c r="E140" s="197"/>
      <c r="F140" s="195">
        <v>1.78</v>
      </c>
      <c r="G140" s="64">
        <v>4</v>
      </c>
      <c r="H140" s="65">
        <f t="shared" si="137"/>
        <v>5.78</v>
      </c>
      <c r="I140" s="66"/>
      <c r="J140" s="67">
        <f t="shared" si="138"/>
        <v>12.46</v>
      </c>
      <c r="K140" s="68">
        <f t="shared" si="139"/>
        <v>28</v>
      </c>
      <c r="L140" s="65">
        <f t="shared" si="140"/>
        <v>40.46</v>
      </c>
      <c r="M140" s="69"/>
      <c r="N140" s="70">
        <f t="shared" si="141"/>
        <v>10.073267721158873</v>
      </c>
      <c r="O140" s="66"/>
      <c r="P140" s="71">
        <f t="shared" si="142"/>
        <v>15.562148190945122</v>
      </c>
      <c r="Q140" s="65">
        <f t="shared" si="143"/>
        <v>50.533267721158872</v>
      </c>
    </row>
    <row r="141" spans="1:91" x14ac:dyDescent="0.2">
      <c r="A141" s="201" t="s">
        <v>502</v>
      </c>
      <c r="B141" s="62" t="s">
        <v>377</v>
      </c>
      <c r="C141" s="63" t="s">
        <v>81</v>
      </c>
      <c r="D141" s="199">
        <v>7</v>
      </c>
      <c r="E141" s="197"/>
      <c r="F141" s="195">
        <v>1.78</v>
      </c>
      <c r="G141" s="64">
        <v>4</v>
      </c>
      <c r="H141" s="65">
        <f t="shared" si="137"/>
        <v>5.78</v>
      </c>
      <c r="I141" s="66"/>
      <c r="J141" s="67">
        <f t="shared" si="138"/>
        <v>12.46</v>
      </c>
      <c r="K141" s="68">
        <f t="shared" si="139"/>
        <v>28</v>
      </c>
      <c r="L141" s="65">
        <f t="shared" si="140"/>
        <v>40.46</v>
      </c>
      <c r="M141" s="69"/>
      <c r="N141" s="70">
        <f t="shared" si="141"/>
        <v>10.073267721158873</v>
      </c>
      <c r="O141" s="66"/>
      <c r="P141" s="71">
        <f t="shared" si="142"/>
        <v>15.562148190945122</v>
      </c>
      <c r="Q141" s="65">
        <f t="shared" si="143"/>
        <v>50.533267721158872</v>
      </c>
    </row>
    <row r="142" spans="1:91" x14ac:dyDescent="0.2">
      <c r="A142" s="201" t="s">
        <v>503</v>
      </c>
      <c r="B142" s="62" t="s">
        <v>380</v>
      </c>
      <c r="C142" s="63" t="s">
        <v>47</v>
      </c>
      <c r="D142" s="199">
        <v>20</v>
      </c>
      <c r="E142" s="197"/>
      <c r="F142" s="195">
        <v>2.19</v>
      </c>
      <c r="G142" s="64">
        <v>1.91</v>
      </c>
      <c r="H142" s="65">
        <f t="shared" si="137"/>
        <v>4.0999999999999996</v>
      </c>
      <c r="I142" s="66"/>
      <c r="J142" s="67">
        <f t="shared" si="138"/>
        <v>43.8</v>
      </c>
      <c r="K142" s="68">
        <f t="shared" si="139"/>
        <v>38.199999999999996</v>
      </c>
      <c r="L142" s="65">
        <f t="shared" si="140"/>
        <v>82</v>
      </c>
      <c r="M142" s="69"/>
      <c r="N142" s="70">
        <f t="shared" si="141"/>
        <v>20.415421481340275</v>
      </c>
      <c r="O142" s="66"/>
      <c r="P142" s="71">
        <f t="shared" si="142"/>
        <v>54.704822693691511</v>
      </c>
      <c r="Q142" s="65">
        <f t="shared" si="143"/>
        <v>102.41542148134027</v>
      </c>
    </row>
    <row r="143" spans="1:91" s="61" customFormat="1" ht="12.75" x14ac:dyDescent="0.2">
      <c r="A143" s="200">
        <v>13</v>
      </c>
      <c r="B143" s="53" t="s">
        <v>382</v>
      </c>
      <c r="C143" s="53"/>
      <c r="D143" s="198"/>
      <c r="E143" s="196"/>
      <c r="F143" s="194">
        <f>SUM(Q144:Q145)</f>
        <v>1036.3191685356985</v>
      </c>
      <c r="G143" s="53"/>
      <c r="H143" s="54"/>
      <c r="I143" s="55"/>
      <c r="J143" s="56"/>
      <c r="K143" s="57"/>
      <c r="L143" s="54"/>
      <c r="M143" s="58"/>
      <c r="N143" s="59"/>
      <c r="O143" s="55"/>
      <c r="P143" s="60"/>
      <c r="Q143" s="54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</row>
    <row r="144" spans="1:91" x14ac:dyDescent="0.2">
      <c r="A144" s="201" t="s">
        <v>504</v>
      </c>
      <c r="B144" s="62" t="s">
        <v>385</v>
      </c>
      <c r="C144" s="63" t="s">
        <v>47</v>
      </c>
      <c r="D144" s="199">
        <v>84</v>
      </c>
      <c r="E144" s="197"/>
      <c r="F144" s="195">
        <v>0.19</v>
      </c>
      <c r="G144" s="64">
        <v>2.38</v>
      </c>
      <c r="H144" s="65">
        <f t="shared" ref="H144" si="144">G144+F144</f>
        <v>2.57</v>
      </c>
      <c r="I144" s="66"/>
      <c r="J144" s="67">
        <f t="shared" ref="J144" si="145">F144*D144</f>
        <v>15.96</v>
      </c>
      <c r="K144" s="68">
        <f t="shared" ref="K144" si="146">G144*D144</f>
        <v>199.92</v>
      </c>
      <c r="L144" s="65">
        <f t="shared" ref="L144" si="147">K144+J144</f>
        <v>215.88</v>
      </c>
      <c r="M144" s="69"/>
      <c r="N144" s="70">
        <f t="shared" ref="N144" si="148">Q$3*L144</f>
        <v>53.747331577948032</v>
      </c>
      <c r="O144" s="66"/>
      <c r="P144" s="71">
        <f t="shared" ref="P144" si="149">J144*(1+Q$3)</f>
        <v>19.933538132221841</v>
      </c>
      <c r="Q144" s="65">
        <f t="shared" ref="Q144" si="150">L144*(1+Q$3)</f>
        <v>269.62733157794804</v>
      </c>
    </row>
    <row r="145" spans="1:91" ht="38.25" x14ac:dyDescent="0.2">
      <c r="A145" s="201" t="s">
        <v>505</v>
      </c>
      <c r="B145" s="62" t="s">
        <v>388</v>
      </c>
      <c r="C145" s="63" t="s">
        <v>81</v>
      </c>
      <c r="D145" s="199">
        <v>1</v>
      </c>
      <c r="E145" s="197"/>
      <c r="F145" s="195">
        <v>29.86</v>
      </c>
      <c r="G145" s="64">
        <v>584</v>
      </c>
      <c r="H145" s="65">
        <f t="shared" ref="H145" si="151">G145+F145</f>
        <v>613.86</v>
      </c>
      <c r="I145" s="66"/>
      <c r="J145" s="67">
        <f t="shared" ref="J145" si="152">F145*D145</f>
        <v>29.86</v>
      </c>
      <c r="K145" s="68">
        <f t="shared" ref="K145" si="153">G145*D145</f>
        <v>584</v>
      </c>
      <c r="L145" s="65">
        <f t="shared" ref="L145" si="154">K145+J145</f>
        <v>613.86</v>
      </c>
      <c r="M145" s="69"/>
      <c r="N145" s="70">
        <f t="shared" ref="N145" si="155">Q$3*L145</f>
        <v>152.83183695775051</v>
      </c>
      <c r="O145" s="66"/>
      <c r="P145" s="71">
        <f t="shared" ref="P145" si="156">J145*(1+Q$3)</f>
        <v>37.294201041863666</v>
      </c>
      <c r="Q145" s="65">
        <f t="shared" ref="Q145" si="157">L145*(1+Q$3)</f>
        <v>766.69183695775052</v>
      </c>
    </row>
    <row r="146" spans="1:91" s="61" customFormat="1" ht="12.75" x14ac:dyDescent="0.2">
      <c r="A146" s="200">
        <v>14</v>
      </c>
      <c r="B146" s="53" t="s">
        <v>390</v>
      </c>
      <c r="C146" s="53"/>
      <c r="D146" s="198"/>
      <c r="E146" s="196"/>
      <c r="F146" s="194">
        <f>SUM(Q147:Q149)</f>
        <v>1319.1106286796628</v>
      </c>
      <c r="G146" s="53"/>
      <c r="H146" s="54"/>
      <c r="I146" s="55"/>
      <c r="J146" s="56"/>
      <c r="K146" s="57"/>
      <c r="L146" s="54"/>
      <c r="M146" s="58"/>
      <c r="N146" s="59"/>
      <c r="O146" s="55"/>
      <c r="P146" s="60"/>
      <c r="Q146" s="54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</row>
    <row r="147" spans="1:91" x14ac:dyDescent="0.2">
      <c r="A147" s="201" t="s">
        <v>506</v>
      </c>
      <c r="B147" s="62" t="s">
        <v>394</v>
      </c>
      <c r="C147" s="63" t="s">
        <v>81</v>
      </c>
      <c r="D147" s="199">
        <v>7</v>
      </c>
      <c r="E147" s="197"/>
      <c r="F147" s="195">
        <v>35.1</v>
      </c>
      <c r="G147" s="64">
        <v>18.16</v>
      </c>
      <c r="H147" s="65">
        <f t="shared" ref="H147" si="158">G147+F147</f>
        <v>53.260000000000005</v>
      </c>
      <c r="I147" s="66"/>
      <c r="J147" s="67">
        <f t="shared" ref="J147" si="159">F147*D147</f>
        <v>245.70000000000002</v>
      </c>
      <c r="K147" s="68">
        <f t="shared" ref="K147" si="160">G147*D147</f>
        <v>127.12</v>
      </c>
      <c r="L147" s="65">
        <f t="shared" ref="L147" si="161">K147+J147</f>
        <v>372.82000000000005</v>
      </c>
      <c r="M147" s="69"/>
      <c r="N147" s="70">
        <f t="shared" ref="N147" si="162">Q$3*L147</f>
        <v>92.82045654479613</v>
      </c>
      <c r="O147" s="66"/>
      <c r="P147" s="71">
        <f t="shared" ref="P147" si="163">J147*(1+Q$3)</f>
        <v>306.87157387762568</v>
      </c>
      <c r="Q147" s="65">
        <f t="shared" ref="Q147" si="164">L147*(1+Q$3)</f>
        <v>465.64045654479617</v>
      </c>
    </row>
    <row r="148" spans="1:91" ht="25.5" x14ac:dyDescent="0.2">
      <c r="A148" s="202" t="s">
        <v>507</v>
      </c>
      <c r="B148" s="62" t="s">
        <v>397</v>
      </c>
      <c r="C148" s="63" t="s">
        <v>81</v>
      </c>
      <c r="D148" s="199">
        <v>7</v>
      </c>
      <c r="E148" s="197"/>
      <c r="F148" s="195">
        <v>20.34</v>
      </c>
      <c r="G148" s="64">
        <v>26.98</v>
      </c>
      <c r="H148" s="65">
        <f t="shared" ref="H148:H149" si="165">G148+F148</f>
        <v>47.32</v>
      </c>
      <c r="I148" s="66"/>
      <c r="J148" s="67">
        <f t="shared" ref="J148:J149" si="166">F148*D148</f>
        <v>142.38</v>
      </c>
      <c r="K148" s="68">
        <f t="shared" ref="K148:K149" si="167">G148*D148</f>
        <v>188.86</v>
      </c>
      <c r="L148" s="65">
        <f t="shared" ref="L148:L149" si="168">K148+J148</f>
        <v>331.24</v>
      </c>
      <c r="M148" s="69"/>
      <c r="N148" s="70">
        <f t="shared" ref="N148:N149" si="169">Q$3*L148</f>
        <v>82.468344042428697</v>
      </c>
      <c r="O148" s="66"/>
      <c r="P148" s="71">
        <f t="shared" ref="P148:P149" si="170">J148*(1+Q$3)</f>
        <v>177.82814281113693</v>
      </c>
      <c r="Q148" s="65">
        <f t="shared" ref="Q148:Q149" si="171">L148*(1+Q$3)</f>
        <v>413.70834404242873</v>
      </c>
    </row>
    <row r="149" spans="1:91" ht="25.5" x14ac:dyDescent="0.2">
      <c r="A149" s="203" t="s">
        <v>508</v>
      </c>
      <c r="B149" s="62" t="s">
        <v>400</v>
      </c>
      <c r="C149" s="63" t="s">
        <v>35</v>
      </c>
      <c r="D149" s="199">
        <v>70</v>
      </c>
      <c r="E149" s="197"/>
      <c r="F149" s="195">
        <v>1.1100000000000001</v>
      </c>
      <c r="G149" s="64">
        <v>3.92</v>
      </c>
      <c r="H149" s="65">
        <f t="shared" si="165"/>
        <v>5.03</v>
      </c>
      <c r="I149" s="66"/>
      <c r="J149" s="67">
        <f t="shared" si="166"/>
        <v>77.7</v>
      </c>
      <c r="K149" s="68">
        <f t="shared" si="167"/>
        <v>274.39999999999998</v>
      </c>
      <c r="L149" s="65">
        <f t="shared" si="168"/>
        <v>352.09999999999997</v>
      </c>
      <c r="M149" s="69"/>
      <c r="N149" s="70">
        <f t="shared" si="169"/>
        <v>87.661828092437929</v>
      </c>
      <c r="O149" s="66"/>
      <c r="P149" s="71">
        <f t="shared" si="170"/>
        <v>97.044856696343174</v>
      </c>
      <c r="Q149" s="65">
        <f t="shared" si="171"/>
        <v>439.7618280924379</v>
      </c>
    </row>
    <row r="150" spans="1:91" s="83" customFormat="1" ht="12.75" x14ac:dyDescent="0.2">
      <c r="A150" s="72"/>
      <c r="B150" s="73" t="s">
        <v>425</v>
      </c>
      <c r="C150" s="73"/>
      <c r="D150" s="74"/>
      <c r="E150" s="75"/>
      <c r="F150" s="76"/>
      <c r="G150" s="77"/>
      <c r="H150" s="78"/>
      <c r="I150" s="75"/>
      <c r="J150" s="76">
        <f>SUM(J15:J149)</f>
        <v>43496.923000000003</v>
      </c>
      <c r="K150" s="79">
        <f>SUM(K15:K149)</f>
        <v>80237.5092</v>
      </c>
      <c r="L150" s="80">
        <f>SUM(L15:L149)</f>
        <v>123734.43220000004</v>
      </c>
      <c r="M150" s="81"/>
      <c r="N150" s="82">
        <f>SUM(N15:N149)</f>
        <v>30805.982745333189</v>
      </c>
      <c r="O150" s="81"/>
      <c r="P150" s="76">
        <f>SUM(P15:P149)</f>
        <v>54326.289051053704</v>
      </c>
      <c r="Q150" s="80">
        <f>SUM(Q15:Q149)</f>
        <v>154540.41494533324</v>
      </c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</row>
    <row r="151" spans="1:91" x14ac:dyDescent="0.2">
      <c r="F151" s="8"/>
      <c r="G151" s="85"/>
      <c r="J151" s="8"/>
      <c r="K151" s="85"/>
    </row>
    <row r="152" spans="1:91" ht="24.75" customHeight="1" x14ac:dyDescent="0.2">
      <c r="B152" s="243" t="s">
        <v>426</v>
      </c>
      <c r="C152" s="243"/>
      <c r="D152" s="243"/>
      <c r="E152" s="243"/>
      <c r="F152" s="243"/>
      <c r="G152" s="243"/>
      <c r="H152" s="243"/>
      <c r="I152" s="243"/>
      <c r="J152" s="243"/>
      <c r="K152" s="243"/>
      <c r="L152" s="243"/>
      <c r="M152" s="243"/>
      <c r="N152" s="243"/>
      <c r="O152" s="243"/>
      <c r="P152" s="243"/>
      <c r="Q152" s="243"/>
    </row>
    <row r="153" spans="1:91" x14ac:dyDescent="0.2">
      <c r="F153" s="8"/>
      <c r="G153" s="85"/>
      <c r="J153" s="8"/>
      <c r="K153" s="85"/>
      <c r="P153" s="244" t="s">
        <v>598</v>
      </c>
      <c r="Q153" s="244"/>
    </row>
    <row r="154" spans="1:91" x14ac:dyDescent="0.2">
      <c r="F154" s="8"/>
      <c r="G154" s="85"/>
      <c r="J154" s="8"/>
      <c r="K154" s="85"/>
      <c r="Q154" s="86"/>
    </row>
    <row r="155" spans="1:91" x14ac:dyDescent="0.2">
      <c r="F155" s="87" t="s">
        <v>427</v>
      </c>
      <c r="G155" s="85"/>
      <c r="J155" s="87"/>
      <c r="K155" s="85"/>
      <c r="N155" s="88" t="s">
        <v>428</v>
      </c>
    </row>
    <row r="156" spans="1:91" x14ac:dyDescent="0.2">
      <c r="F156" s="85"/>
      <c r="G156" s="85"/>
      <c r="J156" s="85"/>
      <c r="K156" s="85"/>
      <c r="N156" s="89" t="s">
        <v>430</v>
      </c>
    </row>
    <row r="157" spans="1:91" x14ac:dyDescent="0.2">
      <c r="F157" s="90"/>
      <c r="G157" s="90"/>
      <c r="H157" s="85"/>
      <c r="I157" s="85"/>
      <c r="J157" s="90"/>
      <c r="K157" s="90"/>
      <c r="L157" s="85"/>
      <c r="M157" s="87"/>
      <c r="N157" s="89" t="s">
        <v>429</v>
      </c>
      <c r="O157" s="85"/>
    </row>
    <row r="158" spans="1:91" x14ac:dyDescent="0.2">
      <c r="F158" s="91"/>
      <c r="G158" s="90"/>
      <c r="H158" s="85"/>
      <c r="I158" s="85"/>
      <c r="J158" s="91"/>
      <c r="K158" s="90"/>
      <c r="L158" s="85"/>
      <c r="M158" s="85"/>
      <c r="N158" s="89" t="s">
        <v>431</v>
      </c>
      <c r="O158" s="92"/>
    </row>
    <row r="159" spans="1:91" x14ac:dyDescent="0.2">
      <c r="H159" s="85"/>
      <c r="I159" s="85"/>
      <c r="L159" s="85"/>
      <c r="M159" s="85"/>
      <c r="O159" s="93"/>
    </row>
    <row r="160" spans="1:91" x14ac:dyDescent="0.2">
      <c r="H160" s="90"/>
      <c r="I160" s="94"/>
      <c r="L160" s="90"/>
      <c r="M160" s="94"/>
      <c r="O160" s="93"/>
      <c r="P160" s="91"/>
    </row>
  </sheetData>
  <mergeCells count="5">
    <mergeCell ref="F12:H12"/>
    <mergeCell ref="P12:Q12"/>
    <mergeCell ref="B152:Q152"/>
    <mergeCell ref="P153:Q153"/>
    <mergeCell ref="J12:L12"/>
  </mergeCells>
  <phoneticPr fontId="14" type="noConversion"/>
  <pageMargins left="0.51181102362204722" right="0.51181102362204722" top="0.78740157480314965" bottom="0.78740157480314965" header="0.31496062992125984" footer="0.31496062992125984"/>
  <pageSetup paperSize="9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92DAA-A703-4EA0-9364-FD42AB4164D7}">
  <dimension ref="A1:AMF161"/>
  <sheetViews>
    <sheetView zoomScale="90" zoomScaleNormal="90" workbookViewId="0">
      <selection activeCell="K10" sqref="K10"/>
    </sheetView>
  </sheetViews>
  <sheetFormatPr defaultColWidth="9" defaultRowHeight="14.25" x14ac:dyDescent="0.2"/>
  <cols>
    <col min="1" max="1" width="9" style="8"/>
    <col min="2" max="2" width="61.375" style="8" customWidth="1"/>
    <col min="3" max="3" width="18.125" style="84" bestFit="1" customWidth="1"/>
    <col min="4" max="4" width="1.625" style="75" customWidth="1"/>
    <col min="5" max="5" width="14.375" style="75" customWidth="1"/>
    <col min="6" max="6" width="13.5" style="75" customWidth="1"/>
    <col min="7" max="7" width="1.625" style="75" customWidth="1"/>
    <col min="8" max="8" width="15.625" style="75" customWidth="1"/>
    <col min="9" max="9" width="14" style="75" customWidth="1"/>
    <col min="10" max="10" width="1.625" style="75" customWidth="1"/>
    <col min="11" max="11" width="20.125" style="75" customWidth="1"/>
    <col min="12" max="12" width="20.25" style="75" customWidth="1"/>
    <col min="13" max="13" width="1.625" style="8" customWidth="1"/>
    <col min="14" max="15" width="12.875" style="8" customWidth="1"/>
    <col min="16" max="1020" width="9" style="8"/>
    <col min="1021" max="16384" width="9" style="95"/>
  </cols>
  <sheetData>
    <row r="1" spans="1:46" x14ac:dyDescent="0.2">
      <c r="A1" s="2"/>
      <c r="B1" s="3"/>
      <c r="C1" s="5"/>
      <c r="D1" s="6"/>
      <c r="E1" s="6"/>
      <c r="F1" s="6"/>
      <c r="G1" s="6"/>
      <c r="H1" s="6"/>
      <c r="I1" s="6"/>
      <c r="J1" s="6"/>
      <c r="K1" s="6"/>
      <c r="L1" s="6"/>
    </row>
    <row r="2" spans="1:46" x14ac:dyDescent="0.2">
      <c r="A2" s="7"/>
      <c r="B2" s="10"/>
      <c r="C2" s="12"/>
      <c r="D2" s="13"/>
      <c r="E2" s="13"/>
      <c r="F2" s="13"/>
      <c r="G2" s="13"/>
      <c r="H2" s="13"/>
      <c r="I2" s="8"/>
      <c r="J2" s="8"/>
      <c r="K2" s="8"/>
      <c r="L2" s="8"/>
    </row>
    <row r="3" spans="1:46" ht="19.5" x14ac:dyDescent="0.25">
      <c r="A3" s="7"/>
      <c r="B3" s="18" t="s">
        <v>408</v>
      </c>
      <c r="C3" s="12"/>
      <c r="D3" s="13"/>
      <c r="E3" s="13"/>
      <c r="F3" s="13"/>
      <c r="G3" s="13"/>
      <c r="H3" s="13"/>
      <c r="I3" s="8"/>
      <c r="J3" s="8"/>
      <c r="K3" s="8"/>
      <c r="L3" s="8"/>
    </row>
    <row r="4" spans="1:46" x14ac:dyDescent="0.2">
      <c r="A4" s="7"/>
      <c r="B4" s="20" t="s">
        <v>410</v>
      </c>
      <c r="C4" s="12"/>
      <c r="D4" s="13"/>
      <c r="E4" s="13"/>
      <c r="F4" s="13"/>
      <c r="G4" s="13"/>
      <c r="H4" s="13"/>
      <c r="I4" s="8"/>
      <c r="J4" s="8"/>
      <c r="K4" s="8"/>
      <c r="L4" s="8"/>
    </row>
    <row r="5" spans="1:46" x14ac:dyDescent="0.2">
      <c r="A5" s="7"/>
      <c r="B5" s="10"/>
      <c r="C5" s="12"/>
      <c r="D5" s="13"/>
      <c r="E5" s="13"/>
      <c r="F5" s="13"/>
      <c r="G5" s="13"/>
      <c r="H5" s="13"/>
      <c r="I5" s="8"/>
      <c r="J5" s="8"/>
      <c r="K5" s="8"/>
      <c r="L5" s="8"/>
    </row>
    <row r="6" spans="1:46" x14ac:dyDescent="0.2">
      <c r="A6" s="7"/>
      <c r="C6" s="12"/>
      <c r="D6" s="13"/>
      <c r="E6" s="13"/>
      <c r="F6" s="13"/>
      <c r="G6" s="13"/>
      <c r="H6" s="13"/>
      <c r="I6" s="8"/>
      <c r="J6" s="8"/>
      <c r="K6" s="8"/>
      <c r="L6" s="8"/>
    </row>
    <row r="7" spans="1:46" ht="15" thickBot="1" x14ac:dyDescent="0.25">
      <c r="A7" s="7"/>
      <c r="C7" s="12"/>
      <c r="D7" s="13"/>
      <c r="E7" s="13"/>
      <c r="F7" s="13"/>
      <c r="G7" s="13"/>
      <c r="H7" s="13"/>
      <c r="I7" s="13"/>
      <c r="J7" s="27"/>
      <c r="K7" s="13"/>
      <c r="L7" s="28"/>
    </row>
    <row r="8" spans="1:46" ht="19.5" thickTop="1" thickBot="1" x14ac:dyDescent="0.3">
      <c r="A8" s="29"/>
      <c r="B8" s="30" t="s">
        <v>414</v>
      </c>
      <c r="C8" s="32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46" ht="15" thickTop="1" x14ac:dyDescent="0.2">
      <c r="A9" s="7"/>
      <c r="B9" s="34" t="s">
        <v>574</v>
      </c>
      <c r="C9" s="12"/>
      <c r="D9" s="13"/>
      <c r="E9" s="13"/>
      <c r="F9" s="13"/>
      <c r="G9" s="13"/>
      <c r="H9" s="13"/>
      <c r="I9" s="13"/>
      <c r="J9" s="13"/>
      <c r="K9" s="13"/>
      <c r="L9" s="13"/>
    </row>
    <row r="10" spans="1:46" x14ac:dyDescent="0.2">
      <c r="A10" s="7"/>
      <c r="B10" s="34" t="s">
        <v>575</v>
      </c>
      <c r="C10" s="12"/>
      <c r="D10" s="13"/>
      <c r="E10" s="13"/>
      <c r="F10" s="13"/>
      <c r="G10" s="13"/>
      <c r="H10" s="13"/>
      <c r="I10" s="13"/>
      <c r="J10" s="13"/>
      <c r="K10" s="13"/>
      <c r="L10" s="13"/>
    </row>
    <row r="11" spans="1:46" x14ac:dyDescent="0.2">
      <c r="A11" s="7"/>
      <c r="B11" s="11"/>
      <c r="C11" s="12"/>
      <c r="D11" s="13"/>
      <c r="E11" s="13"/>
      <c r="F11" s="13"/>
      <c r="G11" s="13"/>
      <c r="H11" s="13"/>
      <c r="I11" s="13"/>
      <c r="J11" s="13"/>
      <c r="K11" s="13"/>
      <c r="L11" s="13"/>
    </row>
    <row r="12" spans="1:46" s="40" customFormat="1" ht="12.75" customHeight="1" x14ac:dyDescent="0.2">
      <c r="A12" s="35" t="s">
        <v>415</v>
      </c>
      <c r="B12" s="36" t="s">
        <v>416</v>
      </c>
      <c r="C12" s="193" t="s">
        <v>583</v>
      </c>
      <c r="D12" s="38"/>
      <c r="E12" s="246" t="s">
        <v>584</v>
      </c>
      <c r="F12" s="246"/>
      <c r="G12" s="38"/>
      <c r="H12" s="246" t="s">
        <v>589</v>
      </c>
      <c r="I12" s="246"/>
      <c r="J12" s="38"/>
      <c r="K12" s="246" t="s">
        <v>590</v>
      </c>
      <c r="L12" s="246"/>
      <c r="M12" s="8"/>
      <c r="N12" s="246" t="s">
        <v>591</v>
      </c>
      <c r="O12" s="246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</row>
    <row r="13" spans="1:46" s="52" customFormat="1" ht="12.75" x14ac:dyDescent="0.2">
      <c r="A13" s="41"/>
      <c r="B13" s="42"/>
      <c r="C13" s="44"/>
      <c r="D13" s="45"/>
      <c r="E13" s="183" t="s">
        <v>585</v>
      </c>
      <c r="F13" s="184" t="s">
        <v>586</v>
      </c>
      <c r="G13" s="38"/>
      <c r="H13" s="183" t="s">
        <v>585</v>
      </c>
      <c r="I13" s="184" t="s">
        <v>586</v>
      </c>
      <c r="J13" s="38"/>
      <c r="K13" s="183" t="s">
        <v>585</v>
      </c>
      <c r="L13" s="184" t="s">
        <v>586</v>
      </c>
      <c r="M13" s="8"/>
      <c r="N13" s="183" t="s">
        <v>585</v>
      </c>
      <c r="O13" s="184" t="s">
        <v>586</v>
      </c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</row>
    <row r="14" spans="1:46" s="61" customFormat="1" ht="12.75" x14ac:dyDescent="0.2">
      <c r="A14" s="53" t="s">
        <v>20</v>
      </c>
      <c r="B14" s="53" t="s">
        <v>21</v>
      </c>
      <c r="C14" s="204">
        <f>'Planilha Orçamentária'!F14</f>
        <v>30390.192007976155</v>
      </c>
      <c r="D14" s="196"/>
      <c r="E14" s="209">
        <f>F14/C14</f>
        <v>0.37344848539682846</v>
      </c>
      <c r="F14" s="207">
        <f>SUM(F15:F21)</f>
        <v>11349.171176297496</v>
      </c>
      <c r="G14" s="55"/>
      <c r="H14" s="212">
        <f>I14/C14</f>
        <v>0.3103525060987522</v>
      </c>
      <c r="I14" s="215">
        <f>SUM(I15:I21)</f>
        <v>9431.6722504976697</v>
      </c>
      <c r="J14" s="55"/>
      <c r="K14" s="212">
        <f>L14/C14</f>
        <v>0.31619900850441929</v>
      </c>
      <c r="L14" s="215">
        <f>SUM(L15:L21)</f>
        <v>9609.3485811809878</v>
      </c>
      <c r="M14" s="55"/>
      <c r="N14" s="212"/>
      <c r="O14" s="217"/>
      <c r="P14" s="8"/>
      <c r="Q14" s="192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</row>
    <row r="15" spans="1:46" x14ac:dyDescent="0.2">
      <c r="A15" s="62" t="s">
        <v>22</v>
      </c>
      <c r="B15" s="62" t="s">
        <v>25</v>
      </c>
      <c r="C15" s="205">
        <f>'Planilha Orçamentária'!Q15</f>
        <v>1601.0546636592965</v>
      </c>
      <c r="D15" s="197"/>
      <c r="E15" s="210">
        <v>0.8</v>
      </c>
      <c r="F15" s="205">
        <f>C15*$E15</f>
        <v>1280.8437309274373</v>
      </c>
      <c r="G15" s="66"/>
      <c r="H15" s="210">
        <v>0.15</v>
      </c>
      <c r="I15" s="205">
        <f>H15*C15</f>
        <v>240.15819954889446</v>
      </c>
      <c r="J15" s="66"/>
      <c r="K15" s="210">
        <v>0.05</v>
      </c>
      <c r="L15" s="205">
        <f>K15*C15</f>
        <v>80.052733182964829</v>
      </c>
      <c r="M15" s="66"/>
      <c r="N15" s="214"/>
      <c r="O15" s="205"/>
    </row>
    <row r="16" spans="1:46" ht="25.5" x14ac:dyDescent="0.2">
      <c r="A16" s="62" t="s">
        <v>27</v>
      </c>
      <c r="B16" s="62" t="s">
        <v>30</v>
      </c>
      <c r="C16" s="205">
        <f>'Planilha Orçamentária'!Q16</f>
        <v>374.69056639514736</v>
      </c>
      <c r="D16" s="197"/>
      <c r="E16" s="210">
        <v>0.33</v>
      </c>
      <c r="F16" s="205">
        <f>C16*$E16</f>
        <v>123.64788691039864</v>
      </c>
      <c r="G16" s="66"/>
      <c r="H16" s="210">
        <v>0.33</v>
      </c>
      <c r="I16" s="205">
        <f t="shared" ref="I16:I21" si="0">H16*C16</f>
        <v>123.64788691039864</v>
      </c>
      <c r="J16" s="66"/>
      <c r="K16" s="210">
        <v>0.34</v>
      </c>
      <c r="L16" s="205">
        <f t="shared" ref="L16:L21" si="1">K16*C16</f>
        <v>127.39479257435011</v>
      </c>
      <c r="M16" s="66"/>
      <c r="N16" s="210"/>
      <c r="O16" s="205"/>
    </row>
    <row r="17" spans="1:46" x14ac:dyDescent="0.2">
      <c r="A17" s="62" t="s">
        <v>434</v>
      </c>
      <c r="B17" s="62" t="s">
        <v>34</v>
      </c>
      <c r="C17" s="205">
        <f>'Planilha Orçamentária'!Q17</f>
        <v>118.50213646523859</v>
      </c>
      <c r="D17" s="197"/>
      <c r="E17" s="210">
        <v>0.5</v>
      </c>
      <c r="F17" s="205">
        <f t="shared" ref="F17:F21" si="2">C17*E17</f>
        <v>59.251068232619296</v>
      </c>
      <c r="G17" s="66"/>
      <c r="H17" s="210"/>
      <c r="I17" s="205">
        <f t="shared" si="0"/>
        <v>0</v>
      </c>
      <c r="J17" s="66"/>
      <c r="K17" s="210">
        <v>0.5</v>
      </c>
      <c r="L17" s="205">
        <f t="shared" si="1"/>
        <v>59.251068232619296</v>
      </c>
      <c r="M17" s="66"/>
      <c r="N17" s="210"/>
      <c r="O17" s="205"/>
    </row>
    <row r="18" spans="1:46" x14ac:dyDescent="0.2">
      <c r="A18" s="62" t="s">
        <v>435</v>
      </c>
      <c r="B18" s="62" t="s">
        <v>38</v>
      </c>
      <c r="C18" s="205">
        <f>'Planilha Orçamentária'!Q18</f>
        <v>6799.5097083727396</v>
      </c>
      <c r="D18" s="197"/>
      <c r="E18" s="210">
        <v>0.33</v>
      </c>
      <c r="F18" s="205">
        <f t="shared" si="2"/>
        <v>2243.838203763004</v>
      </c>
      <c r="G18" s="66"/>
      <c r="H18" s="210">
        <v>0.33</v>
      </c>
      <c r="I18" s="205">
        <f t="shared" si="0"/>
        <v>2243.838203763004</v>
      </c>
      <c r="J18" s="66"/>
      <c r="K18" s="210">
        <v>0.34</v>
      </c>
      <c r="L18" s="205">
        <f t="shared" si="1"/>
        <v>2311.8333008467316</v>
      </c>
      <c r="M18" s="66"/>
      <c r="N18" s="210"/>
      <c r="O18" s="205"/>
    </row>
    <row r="19" spans="1:46" x14ac:dyDescent="0.2">
      <c r="A19" s="62" t="s">
        <v>436</v>
      </c>
      <c r="B19" s="62" t="s">
        <v>42</v>
      </c>
      <c r="C19" s="205">
        <f>'Planilha Orçamentária'!Q19</f>
        <v>20678.872606895067</v>
      </c>
      <c r="D19" s="197"/>
      <c r="E19" s="210">
        <v>0.33</v>
      </c>
      <c r="F19" s="205">
        <f t="shared" si="2"/>
        <v>6824.0279602753726</v>
      </c>
      <c r="G19" s="66"/>
      <c r="H19" s="210">
        <v>0.33</v>
      </c>
      <c r="I19" s="205">
        <f t="shared" si="0"/>
        <v>6824.0279602753726</v>
      </c>
      <c r="J19" s="66"/>
      <c r="K19" s="210">
        <v>0.34</v>
      </c>
      <c r="L19" s="205">
        <f t="shared" si="1"/>
        <v>7030.816686344323</v>
      </c>
      <c r="M19" s="66"/>
      <c r="N19" s="210"/>
      <c r="O19" s="205"/>
    </row>
    <row r="20" spans="1:46" x14ac:dyDescent="0.2">
      <c r="A20" s="62" t="s">
        <v>437</v>
      </c>
      <c r="B20" s="62" t="s">
        <v>46</v>
      </c>
      <c r="C20" s="205">
        <f>'Planilha Orçamentária'!Q20</f>
        <v>499.58742186019646</v>
      </c>
      <c r="D20" s="197"/>
      <c r="E20" s="210">
        <v>1</v>
      </c>
      <c r="F20" s="205">
        <f t="shared" si="2"/>
        <v>499.58742186019646</v>
      </c>
      <c r="G20" s="66"/>
      <c r="H20" s="210"/>
      <c r="I20" s="205">
        <f t="shared" si="0"/>
        <v>0</v>
      </c>
      <c r="J20" s="66"/>
      <c r="K20" s="210"/>
      <c r="L20" s="205">
        <f t="shared" si="1"/>
        <v>0</v>
      </c>
      <c r="M20" s="66"/>
      <c r="N20" s="210"/>
      <c r="O20" s="205"/>
    </row>
    <row r="21" spans="1:46" x14ac:dyDescent="0.2">
      <c r="A21" s="62" t="s">
        <v>438</v>
      </c>
      <c r="B21" s="62" t="s">
        <v>51</v>
      </c>
      <c r="C21" s="205">
        <f>'Planilha Orçamentária'!Q21</f>
        <v>317.97490432846854</v>
      </c>
      <c r="D21" s="197"/>
      <c r="E21" s="210">
        <v>1</v>
      </c>
      <c r="F21" s="205">
        <f t="shared" si="2"/>
        <v>317.97490432846854</v>
      </c>
      <c r="G21" s="66"/>
      <c r="H21" s="210"/>
      <c r="I21" s="205">
        <f t="shared" si="0"/>
        <v>0</v>
      </c>
      <c r="J21" s="66"/>
      <c r="K21" s="210"/>
      <c r="L21" s="205">
        <f t="shared" si="1"/>
        <v>0</v>
      </c>
      <c r="M21" s="66"/>
      <c r="N21" s="210"/>
      <c r="O21" s="205"/>
    </row>
    <row r="22" spans="1:46" s="61" customFormat="1" ht="12.75" x14ac:dyDescent="0.2">
      <c r="A22" s="53" t="s">
        <v>53</v>
      </c>
      <c r="B22" s="53" t="s">
        <v>54</v>
      </c>
      <c r="C22" s="204">
        <f>'Planilha Orçamentária'!F22</f>
        <v>3005.8708884244866</v>
      </c>
      <c r="D22" s="196"/>
      <c r="E22" s="209">
        <f>F22/C22</f>
        <v>1</v>
      </c>
      <c r="F22" s="207">
        <f>SUM(F23:F38)</f>
        <v>3005.8708884244866</v>
      </c>
      <c r="G22" s="55"/>
      <c r="H22" s="213">
        <f>I22/C22</f>
        <v>0</v>
      </c>
      <c r="I22" s="207">
        <f>SUM(I23:I38)</f>
        <v>0</v>
      </c>
      <c r="J22" s="55"/>
      <c r="K22" s="213">
        <f>L22/C22</f>
        <v>0</v>
      </c>
      <c r="L22" s="207">
        <f>SUM(L23:L38)</f>
        <v>0</v>
      </c>
      <c r="M22" s="55"/>
      <c r="N22" s="213"/>
      <c r="O22" s="207"/>
      <c r="P22" s="8"/>
      <c r="Q22" s="192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</row>
    <row r="23" spans="1:46" ht="25.5" x14ac:dyDescent="0.2">
      <c r="A23" s="62" t="s">
        <v>55</v>
      </c>
      <c r="B23" s="62" t="s">
        <v>596</v>
      </c>
      <c r="C23" s="205">
        <f>'Planilha Orçamentária'!Q23</f>
        <v>147.41638298967482</v>
      </c>
      <c r="D23" s="197"/>
      <c r="E23" s="210">
        <v>1</v>
      </c>
      <c r="F23" s="205">
        <f>C23*E23</f>
        <v>147.41638298967482</v>
      </c>
      <c r="G23" s="66"/>
      <c r="H23" s="210"/>
      <c r="I23" s="205">
        <f>H23*C23</f>
        <v>0</v>
      </c>
      <c r="J23" s="66"/>
      <c r="K23" s="210"/>
      <c r="L23" s="205">
        <f>K23*C23</f>
        <v>0</v>
      </c>
      <c r="M23" s="66"/>
      <c r="N23" s="210"/>
      <c r="O23" s="205"/>
    </row>
    <row r="24" spans="1:46" ht="25.5" x14ac:dyDescent="0.2">
      <c r="A24" s="62" t="s">
        <v>57</v>
      </c>
      <c r="B24" s="62" t="s">
        <v>59</v>
      </c>
      <c r="C24" s="205">
        <f>'Planilha Orçamentária'!Q24</f>
        <v>212.15479456715104</v>
      </c>
      <c r="D24" s="197"/>
      <c r="E24" s="210">
        <v>1</v>
      </c>
      <c r="F24" s="205">
        <f t="shared" ref="F24:F38" si="3">C24*E24</f>
        <v>212.15479456715104</v>
      </c>
      <c r="G24" s="66"/>
      <c r="H24" s="210"/>
      <c r="I24" s="205">
        <f t="shared" ref="I24:I38" si="4">H24*C24</f>
        <v>0</v>
      </c>
      <c r="J24" s="66"/>
      <c r="K24" s="210"/>
      <c r="L24" s="205">
        <f t="shared" ref="L24:L38" si="5">K24*C24</f>
        <v>0</v>
      </c>
      <c r="M24" s="66"/>
      <c r="N24" s="210"/>
      <c r="O24" s="205"/>
    </row>
    <row r="25" spans="1:46" x14ac:dyDescent="0.2">
      <c r="A25" s="62" t="s">
        <v>439</v>
      </c>
      <c r="B25" s="62" t="s">
        <v>62</v>
      </c>
      <c r="C25" s="205">
        <f>'Planilha Orçamentária'!Q25</f>
        <v>108.39798085811611</v>
      </c>
      <c r="D25" s="197"/>
      <c r="E25" s="210">
        <v>1</v>
      </c>
      <c r="F25" s="205">
        <f t="shared" si="3"/>
        <v>108.39798085811611</v>
      </c>
      <c r="G25" s="66"/>
      <c r="H25" s="210"/>
      <c r="I25" s="205">
        <f t="shared" si="4"/>
        <v>0</v>
      </c>
      <c r="J25" s="66"/>
      <c r="K25" s="210"/>
      <c r="L25" s="205">
        <f t="shared" si="5"/>
        <v>0</v>
      </c>
      <c r="M25" s="66"/>
      <c r="N25" s="210"/>
      <c r="O25" s="205"/>
    </row>
    <row r="26" spans="1:46" ht="25.5" x14ac:dyDescent="0.2">
      <c r="A26" s="62" t="s">
        <v>440</v>
      </c>
      <c r="B26" s="62" t="s">
        <v>65</v>
      </c>
      <c r="C26" s="205">
        <f>'Planilha Orçamentária'!Q26</f>
        <v>119.44935421708553</v>
      </c>
      <c r="D26" s="197"/>
      <c r="E26" s="210">
        <v>1</v>
      </c>
      <c r="F26" s="205">
        <f t="shared" si="3"/>
        <v>119.44935421708553</v>
      </c>
      <c r="G26" s="66"/>
      <c r="H26" s="210"/>
      <c r="I26" s="205">
        <f t="shared" si="4"/>
        <v>0</v>
      </c>
      <c r="J26" s="66"/>
      <c r="K26" s="210"/>
      <c r="L26" s="205">
        <f t="shared" si="5"/>
        <v>0</v>
      </c>
      <c r="M26" s="66"/>
      <c r="N26" s="210"/>
      <c r="O26" s="205"/>
    </row>
    <row r="27" spans="1:46" x14ac:dyDescent="0.2">
      <c r="A27" s="62" t="s">
        <v>441</v>
      </c>
      <c r="B27" s="62" t="s">
        <v>68</v>
      </c>
      <c r="C27" s="205">
        <f>'Planilha Orçamentária'!Q27</f>
        <v>256.5047936648017</v>
      </c>
      <c r="D27" s="197"/>
      <c r="E27" s="210">
        <v>1</v>
      </c>
      <c r="F27" s="205">
        <f t="shared" si="3"/>
        <v>256.5047936648017</v>
      </c>
      <c r="G27" s="66"/>
      <c r="H27" s="210"/>
      <c r="I27" s="205">
        <f t="shared" si="4"/>
        <v>0</v>
      </c>
      <c r="J27" s="66"/>
      <c r="K27" s="210"/>
      <c r="L27" s="205">
        <f t="shared" si="5"/>
        <v>0</v>
      </c>
      <c r="M27" s="66"/>
      <c r="N27" s="210"/>
      <c r="O27" s="205"/>
    </row>
    <row r="28" spans="1:46" x14ac:dyDescent="0.2">
      <c r="A28" s="62" t="s">
        <v>442</v>
      </c>
      <c r="B28" s="62" t="s">
        <v>71</v>
      </c>
      <c r="C28" s="205">
        <f>'Planilha Orçamentária'!Q28</f>
        <v>195.99426554167286</v>
      </c>
      <c r="D28" s="197"/>
      <c r="E28" s="210">
        <v>1</v>
      </c>
      <c r="F28" s="205">
        <f t="shared" si="3"/>
        <v>195.99426554167286</v>
      </c>
      <c r="G28" s="66"/>
      <c r="H28" s="210"/>
      <c r="I28" s="205">
        <f t="shared" si="4"/>
        <v>0</v>
      </c>
      <c r="J28" s="66"/>
      <c r="K28" s="210"/>
      <c r="L28" s="205">
        <f t="shared" si="5"/>
        <v>0</v>
      </c>
      <c r="M28" s="66"/>
      <c r="N28" s="210"/>
      <c r="O28" s="205"/>
    </row>
    <row r="29" spans="1:46" x14ac:dyDescent="0.2">
      <c r="A29" s="62" t="s">
        <v>443</v>
      </c>
      <c r="B29" s="62" t="s">
        <v>74</v>
      </c>
      <c r="C29" s="205">
        <f>'Planilha Orçamentária'!Q29</f>
        <v>671.00273562748043</v>
      </c>
      <c r="D29" s="197"/>
      <c r="E29" s="210">
        <v>1</v>
      </c>
      <c r="F29" s="205">
        <f t="shared" si="3"/>
        <v>671.00273562748043</v>
      </c>
      <c r="G29" s="66"/>
      <c r="H29" s="210"/>
      <c r="I29" s="205">
        <f t="shared" si="4"/>
        <v>0</v>
      </c>
      <c r="J29" s="66"/>
      <c r="K29" s="210"/>
      <c r="L29" s="205">
        <f t="shared" si="5"/>
        <v>0</v>
      </c>
      <c r="M29" s="66"/>
      <c r="N29" s="210"/>
      <c r="O29" s="205"/>
    </row>
    <row r="30" spans="1:46" x14ac:dyDescent="0.2">
      <c r="A30" s="62" t="s">
        <v>444</v>
      </c>
      <c r="B30" s="62" t="s">
        <v>77</v>
      </c>
      <c r="C30" s="205">
        <f>'Planilha Orçamentária'!Q30</f>
        <v>663.89298213013251</v>
      </c>
      <c r="D30" s="197"/>
      <c r="E30" s="210">
        <v>1</v>
      </c>
      <c r="F30" s="205">
        <f t="shared" si="3"/>
        <v>663.89298213013251</v>
      </c>
      <c r="G30" s="66"/>
      <c r="H30" s="210"/>
      <c r="I30" s="205">
        <f t="shared" si="4"/>
        <v>0</v>
      </c>
      <c r="J30" s="66"/>
      <c r="K30" s="210"/>
      <c r="L30" s="205">
        <f t="shared" si="5"/>
        <v>0</v>
      </c>
      <c r="M30" s="66"/>
      <c r="N30" s="210"/>
      <c r="O30" s="205"/>
    </row>
    <row r="31" spans="1:46" x14ac:dyDescent="0.2">
      <c r="A31" s="62" t="s">
        <v>445</v>
      </c>
      <c r="B31" s="62" t="s">
        <v>80</v>
      </c>
      <c r="C31" s="205">
        <f>'Planilha Orçamentária'!Q31</f>
        <v>97.794237829133479</v>
      </c>
      <c r="D31" s="197"/>
      <c r="E31" s="210">
        <v>1</v>
      </c>
      <c r="F31" s="205">
        <f t="shared" si="3"/>
        <v>97.794237829133479</v>
      </c>
      <c r="G31" s="66"/>
      <c r="H31" s="210"/>
      <c r="I31" s="205">
        <f t="shared" si="4"/>
        <v>0</v>
      </c>
      <c r="J31" s="66"/>
      <c r="K31" s="210"/>
      <c r="L31" s="205">
        <f t="shared" si="5"/>
        <v>0</v>
      </c>
      <c r="M31" s="66"/>
      <c r="N31" s="210"/>
      <c r="O31" s="205"/>
    </row>
    <row r="32" spans="1:46" x14ac:dyDescent="0.2">
      <c r="A32" s="62" t="s">
        <v>446</v>
      </c>
      <c r="B32" s="62" t="s">
        <v>84</v>
      </c>
      <c r="C32" s="205">
        <f>'Planilha Orçamentária'!Q32</f>
        <v>11.094587670960314</v>
      </c>
      <c r="D32" s="197"/>
      <c r="E32" s="210">
        <v>1</v>
      </c>
      <c r="F32" s="205">
        <f t="shared" si="3"/>
        <v>11.094587670960314</v>
      </c>
      <c r="G32" s="66"/>
      <c r="H32" s="210"/>
      <c r="I32" s="205">
        <f t="shared" si="4"/>
        <v>0</v>
      </c>
      <c r="J32" s="66"/>
      <c r="K32" s="210"/>
      <c r="L32" s="205">
        <f t="shared" si="5"/>
        <v>0</v>
      </c>
      <c r="M32" s="66"/>
      <c r="N32" s="210"/>
      <c r="O32" s="205"/>
    </row>
    <row r="33" spans="1:46" x14ac:dyDescent="0.2">
      <c r="A33" s="62" t="s">
        <v>447</v>
      </c>
      <c r="B33" s="62" t="s">
        <v>86</v>
      </c>
      <c r="C33" s="205">
        <f>'Planilha Orçamentária'!Q33</f>
        <v>97.794237829133479</v>
      </c>
      <c r="D33" s="197"/>
      <c r="E33" s="210">
        <v>1</v>
      </c>
      <c r="F33" s="205">
        <f t="shared" si="3"/>
        <v>97.794237829133479</v>
      </c>
      <c r="G33" s="66"/>
      <c r="H33" s="210"/>
      <c r="I33" s="205">
        <f t="shared" si="4"/>
        <v>0</v>
      </c>
      <c r="J33" s="66"/>
      <c r="K33" s="210"/>
      <c r="L33" s="205">
        <f t="shared" si="5"/>
        <v>0</v>
      </c>
      <c r="M33" s="66"/>
      <c r="N33" s="210"/>
      <c r="O33" s="205"/>
    </row>
    <row r="34" spans="1:46" x14ac:dyDescent="0.2">
      <c r="A34" s="62" t="s">
        <v>448</v>
      </c>
      <c r="B34" s="62" t="s">
        <v>89</v>
      </c>
      <c r="C34" s="205">
        <f>'Planilha Orçamentária'!Q34</f>
        <v>356.70541920818033</v>
      </c>
      <c r="D34" s="197"/>
      <c r="E34" s="210">
        <v>1</v>
      </c>
      <c r="F34" s="205">
        <f t="shared" si="3"/>
        <v>356.70541920818033</v>
      </c>
      <c r="G34" s="66"/>
      <c r="H34" s="210"/>
      <c r="I34" s="205">
        <f t="shared" si="4"/>
        <v>0</v>
      </c>
      <c r="J34" s="66"/>
      <c r="K34" s="210"/>
      <c r="L34" s="205">
        <f t="shared" si="5"/>
        <v>0</v>
      </c>
      <c r="M34" s="66"/>
      <c r="N34" s="210"/>
      <c r="O34" s="205"/>
    </row>
    <row r="35" spans="1:46" x14ac:dyDescent="0.2">
      <c r="A35" s="62" t="s">
        <v>449</v>
      </c>
      <c r="B35" s="62" t="s">
        <v>92</v>
      </c>
      <c r="C35" s="205">
        <f>'Planilha Orçamentária'!Q35</f>
        <v>12.139974351202772</v>
      </c>
      <c r="D35" s="197"/>
      <c r="E35" s="210">
        <v>1</v>
      </c>
      <c r="F35" s="205">
        <f t="shared" si="3"/>
        <v>12.139974351202772</v>
      </c>
      <c r="G35" s="66"/>
      <c r="H35" s="210"/>
      <c r="I35" s="205">
        <f t="shared" si="4"/>
        <v>0</v>
      </c>
      <c r="J35" s="66"/>
      <c r="K35" s="210"/>
      <c r="L35" s="205">
        <f t="shared" si="5"/>
        <v>0</v>
      </c>
      <c r="M35" s="66"/>
      <c r="N35" s="210"/>
      <c r="O35" s="205"/>
    </row>
    <row r="36" spans="1:46" x14ac:dyDescent="0.2">
      <c r="A36" s="62" t="s">
        <v>450</v>
      </c>
      <c r="B36" s="62" t="s">
        <v>94</v>
      </c>
      <c r="C36" s="205">
        <f>'Planilha Orçamentária'!Q36</f>
        <v>36.419923053608322</v>
      </c>
      <c r="D36" s="197"/>
      <c r="E36" s="210">
        <v>1</v>
      </c>
      <c r="F36" s="205">
        <f t="shared" si="3"/>
        <v>36.419923053608322</v>
      </c>
      <c r="G36" s="66"/>
      <c r="H36" s="210"/>
      <c r="I36" s="205">
        <f t="shared" si="4"/>
        <v>0</v>
      </c>
      <c r="J36" s="66"/>
      <c r="K36" s="210"/>
      <c r="L36" s="205">
        <f t="shared" si="5"/>
        <v>0</v>
      </c>
      <c r="M36" s="66"/>
      <c r="N36" s="210"/>
      <c r="O36" s="205"/>
    </row>
    <row r="37" spans="1:46" x14ac:dyDescent="0.2">
      <c r="A37" s="62" t="s">
        <v>451</v>
      </c>
      <c r="B37" s="62" t="s">
        <v>97</v>
      </c>
      <c r="C37" s="205">
        <f>'Planilha Orçamentária'!Q37</f>
        <v>13.938489069899482</v>
      </c>
      <c r="D37" s="197"/>
      <c r="E37" s="210">
        <v>1</v>
      </c>
      <c r="F37" s="205">
        <f t="shared" si="3"/>
        <v>13.938489069899482</v>
      </c>
      <c r="G37" s="66"/>
      <c r="H37" s="210"/>
      <c r="I37" s="205">
        <f t="shared" si="4"/>
        <v>0</v>
      </c>
      <c r="J37" s="66"/>
      <c r="K37" s="210"/>
      <c r="L37" s="205">
        <f t="shared" si="5"/>
        <v>0</v>
      </c>
      <c r="M37" s="66"/>
      <c r="N37" s="210"/>
      <c r="O37" s="205"/>
    </row>
    <row r="38" spans="1:46" ht="25.5" x14ac:dyDescent="0.2">
      <c r="A38" s="62" t="s">
        <v>452</v>
      </c>
      <c r="B38" s="62" t="s">
        <v>100</v>
      </c>
      <c r="C38" s="205">
        <f>'Planilha Orçamentária'!Q38</f>
        <v>5.1707298162530329</v>
      </c>
      <c r="D38" s="197"/>
      <c r="E38" s="210">
        <v>1</v>
      </c>
      <c r="F38" s="205">
        <f t="shared" si="3"/>
        <v>5.1707298162530329</v>
      </c>
      <c r="G38" s="66"/>
      <c r="H38" s="210"/>
      <c r="I38" s="205">
        <f t="shared" si="4"/>
        <v>0</v>
      </c>
      <c r="J38" s="66"/>
      <c r="K38" s="210"/>
      <c r="L38" s="205">
        <f t="shared" si="5"/>
        <v>0</v>
      </c>
      <c r="M38" s="66"/>
      <c r="N38" s="210"/>
      <c r="O38" s="205"/>
    </row>
    <row r="39" spans="1:46" s="61" customFormat="1" ht="12.75" x14ac:dyDescent="0.2">
      <c r="A39" s="53" t="s">
        <v>101</v>
      </c>
      <c r="B39" s="53" t="s">
        <v>102</v>
      </c>
      <c r="C39" s="204">
        <f>'Planilha Orçamentária'!F39</f>
        <v>4556.3116009939931</v>
      </c>
      <c r="D39" s="196"/>
      <c r="E39" s="209">
        <f>F39/C39</f>
        <v>1</v>
      </c>
      <c r="F39" s="207">
        <f>SUM(F40:F44)</f>
        <v>4556.3116009939931</v>
      </c>
      <c r="G39" s="55"/>
      <c r="H39" s="213">
        <f>I39/C39</f>
        <v>0</v>
      </c>
      <c r="I39" s="207">
        <f>SUM(I40:I44)</f>
        <v>0</v>
      </c>
      <c r="J39" s="55"/>
      <c r="K39" s="213">
        <f>L39/C39</f>
        <v>0</v>
      </c>
      <c r="L39" s="207">
        <f>SUM(L40:L44)</f>
        <v>0</v>
      </c>
      <c r="M39" s="55"/>
      <c r="N39" s="213"/>
      <c r="O39" s="207"/>
      <c r="P39" s="8"/>
      <c r="Q39" s="192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</row>
    <row r="40" spans="1:46" ht="25.5" x14ac:dyDescent="0.2">
      <c r="A40" s="62" t="s">
        <v>103</v>
      </c>
      <c r="B40" s="62" t="s">
        <v>105</v>
      </c>
      <c r="C40" s="205">
        <f>'Planilha Orçamentária'!Q40</f>
        <v>701.44509517853157</v>
      </c>
      <c r="D40" s="197"/>
      <c r="E40" s="210">
        <v>1</v>
      </c>
      <c r="F40" s="205">
        <f>C40*E40</f>
        <v>701.44509517853157</v>
      </c>
      <c r="G40" s="66"/>
      <c r="H40" s="210"/>
      <c r="I40" s="205">
        <f>H40*C40</f>
        <v>0</v>
      </c>
      <c r="J40" s="66"/>
      <c r="K40" s="210"/>
      <c r="L40" s="205">
        <f>K40*C40</f>
        <v>0</v>
      </c>
      <c r="M40" s="66"/>
      <c r="N40" s="210"/>
      <c r="O40" s="205"/>
    </row>
    <row r="41" spans="1:46" ht="25.5" x14ac:dyDescent="0.2">
      <c r="A41" s="62" t="s">
        <v>106</v>
      </c>
      <c r="B41" s="62" t="s">
        <v>108</v>
      </c>
      <c r="C41" s="205">
        <f>'Planilha Orçamentária'!Q41</f>
        <v>1430.8728312365854</v>
      </c>
      <c r="D41" s="197"/>
      <c r="E41" s="210">
        <v>1</v>
      </c>
      <c r="F41" s="205">
        <f t="shared" ref="F41:F44" si="6">C41*E41</f>
        <v>1430.8728312365854</v>
      </c>
      <c r="G41" s="66"/>
      <c r="H41" s="210"/>
      <c r="I41" s="205">
        <f t="shared" ref="I41:I104" si="7">H41*C41</f>
        <v>0</v>
      </c>
      <c r="J41" s="66"/>
      <c r="K41" s="210"/>
      <c r="L41" s="205">
        <f t="shared" ref="L41:L44" si="8">K41*C41</f>
        <v>0</v>
      </c>
      <c r="M41" s="66"/>
      <c r="N41" s="210"/>
      <c r="O41" s="205"/>
    </row>
    <row r="42" spans="1:46" ht="38.25" x14ac:dyDescent="0.2">
      <c r="A42" s="62" t="s">
        <v>109</v>
      </c>
      <c r="B42" s="62" t="s">
        <v>111</v>
      </c>
      <c r="C42" s="205">
        <f>'Planilha Orçamentária'!Q42</f>
        <v>2062.264654050181</v>
      </c>
      <c r="D42" s="197"/>
      <c r="E42" s="210">
        <v>1</v>
      </c>
      <c r="F42" s="205">
        <f t="shared" si="6"/>
        <v>2062.264654050181</v>
      </c>
      <c r="G42" s="66"/>
      <c r="H42" s="210"/>
      <c r="I42" s="205">
        <f t="shared" si="7"/>
        <v>0</v>
      </c>
      <c r="J42" s="66"/>
      <c r="K42" s="210"/>
      <c r="L42" s="205">
        <f t="shared" si="8"/>
        <v>0</v>
      </c>
      <c r="M42" s="66"/>
      <c r="N42" s="210"/>
      <c r="O42" s="205"/>
    </row>
    <row r="43" spans="1:46" ht="25.5" x14ac:dyDescent="0.2">
      <c r="A43" s="62" t="s">
        <v>112</v>
      </c>
      <c r="B43" s="62" t="s">
        <v>114</v>
      </c>
      <c r="C43" s="205">
        <f>'Planilha Orçamentária'!Q43</f>
        <v>159.81801625307685</v>
      </c>
      <c r="D43" s="197"/>
      <c r="E43" s="210">
        <v>1</v>
      </c>
      <c r="F43" s="205">
        <f t="shared" si="6"/>
        <v>159.81801625307685</v>
      </c>
      <c r="G43" s="66"/>
      <c r="H43" s="210"/>
      <c r="I43" s="205">
        <f t="shared" si="7"/>
        <v>0</v>
      </c>
      <c r="J43" s="66"/>
      <c r="K43" s="210"/>
      <c r="L43" s="205">
        <f t="shared" si="8"/>
        <v>0</v>
      </c>
      <c r="M43" s="66"/>
      <c r="N43" s="210"/>
      <c r="O43" s="205"/>
    </row>
    <row r="44" spans="1:46" ht="25.5" x14ac:dyDescent="0.2">
      <c r="A44" s="62" t="s">
        <v>115</v>
      </c>
      <c r="B44" s="62" t="s">
        <v>117</v>
      </c>
      <c r="C44" s="205">
        <f>'Planilha Orçamentária'!Q44</f>
        <v>201.91100427561864</v>
      </c>
      <c r="D44" s="197"/>
      <c r="E44" s="210">
        <v>1</v>
      </c>
      <c r="F44" s="205">
        <f t="shared" si="6"/>
        <v>201.91100427561864</v>
      </c>
      <c r="G44" s="66"/>
      <c r="H44" s="210"/>
      <c r="I44" s="205">
        <f t="shared" si="7"/>
        <v>0</v>
      </c>
      <c r="J44" s="66"/>
      <c r="K44" s="210"/>
      <c r="L44" s="205">
        <f t="shared" si="8"/>
        <v>0</v>
      </c>
      <c r="M44" s="66"/>
      <c r="N44" s="210"/>
      <c r="O44" s="205"/>
    </row>
    <row r="45" spans="1:46" s="61" customFormat="1" ht="12.75" x14ac:dyDescent="0.2">
      <c r="A45" s="53" t="s">
        <v>118</v>
      </c>
      <c r="B45" s="53" t="s">
        <v>119</v>
      </c>
      <c r="C45" s="204">
        <f>'Planilha Orçamentária'!F45</f>
        <v>7889.9469341751546</v>
      </c>
      <c r="D45" s="196"/>
      <c r="E45" s="209">
        <f>F45/C45</f>
        <v>0.2884076006057269</v>
      </c>
      <c r="F45" s="207">
        <f>SUM(F46:F51)</f>
        <v>2275.5206641919676</v>
      </c>
      <c r="G45" s="55"/>
      <c r="H45" s="213">
        <f>I45/C45</f>
        <v>0.53188665709845839</v>
      </c>
      <c r="I45" s="207">
        <f>SUM(I46:I51)</f>
        <v>4196.5574995026536</v>
      </c>
      <c r="J45" s="55"/>
      <c r="K45" s="213">
        <f>L45/C45</f>
        <v>0.17970574229581468</v>
      </c>
      <c r="L45" s="207">
        <f>SUM(L46:L51)</f>
        <v>1417.8687704805334</v>
      </c>
      <c r="M45" s="55"/>
      <c r="N45" s="213"/>
      <c r="O45" s="207"/>
      <c r="P45" s="8"/>
      <c r="Q45" s="192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</row>
    <row r="46" spans="1:46" ht="25.5" x14ac:dyDescent="0.2">
      <c r="A46" s="62" t="s">
        <v>120</v>
      </c>
      <c r="B46" s="62" t="s">
        <v>122</v>
      </c>
      <c r="C46" s="205">
        <f>'Planilha Orçamentária'!Q46</f>
        <v>1379.9542567163169</v>
      </c>
      <c r="D46" s="197"/>
      <c r="E46" s="210">
        <v>1</v>
      </c>
      <c r="F46" s="205">
        <f>C46*E46</f>
        <v>1379.9542567163169</v>
      </c>
      <c r="G46" s="66"/>
      <c r="H46" s="210"/>
      <c r="I46" s="205">
        <f t="shared" si="7"/>
        <v>0</v>
      </c>
      <c r="J46" s="66"/>
      <c r="K46" s="210"/>
      <c r="L46" s="205">
        <f>K46*C46</f>
        <v>0</v>
      </c>
      <c r="M46" s="66"/>
      <c r="N46" s="210"/>
      <c r="O46" s="205"/>
    </row>
    <row r="47" spans="1:46" ht="38.25" x14ac:dyDescent="0.2">
      <c r="A47" s="62" t="s">
        <v>123</v>
      </c>
      <c r="B47" s="62" t="s">
        <v>125</v>
      </c>
      <c r="C47" s="205">
        <f>'Planilha Orçamentária'!Q47</f>
        <v>532.86593920514781</v>
      </c>
      <c r="D47" s="197"/>
      <c r="E47" s="210">
        <v>1</v>
      </c>
      <c r="F47" s="205">
        <f t="shared" ref="F47:F51" si="9">C47*E47</f>
        <v>532.86593920514781</v>
      </c>
      <c r="G47" s="66"/>
      <c r="H47" s="210"/>
      <c r="I47" s="205">
        <f t="shared" si="7"/>
        <v>0</v>
      </c>
      <c r="J47" s="66"/>
      <c r="K47" s="210"/>
      <c r="L47" s="205">
        <f t="shared" ref="L47:L51" si="10">K47*C47</f>
        <v>0</v>
      </c>
      <c r="M47" s="66"/>
      <c r="N47" s="210"/>
      <c r="O47" s="205"/>
    </row>
    <row r="48" spans="1:46" ht="25.5" x14ac:dyDescent="0.2">
      <c r="A48" s="62" t="s">
        <v>126</v>
      </c>
      <c r="B48" s="62" t="s">
        <v>128</v>
      </c>
      <c r="C48" s="205">
        <f>'Planilha Orçamentária'!Q48</f>
        <v>362.7004682705026</v>
      </c>
      <c r="D48" s="197"/>
      <c r="E48" s="210">
        <v>1</v>
      </c>
      <c r="F48" s="205">
        <f t="shared" si="9"/>
        <v>362.7004682705026</v>
      </c>
      <c r="G48" s="66"/>
      <c r="H48" s="210"/>
      <c r="I48" s="205">
        <f t="shared" si="7"/>
        <v>0</v>
      </c>
      <c r="J48" s="66"/>
      <c r="K48" s="210"/>
      <c r="L48" s="205">
        <f t="shared" si="10"/>
        <v>0</v>
      </c>
      <c r="M48" s="66"/>
      <c r="N48" s="210"/>
      <c r="O48" s="205"/>
    </row>
    <row r="49" spans="1:46" x14ac:dyDescent="0.2">
      <c r="A49" s="62" t="s">
        <v>129</v>
      </c>
      <c r="B49" s="62" t="s">
        <v>131</v>
      </c>
      <c r="C49" s="205">
        <f>'Planilha Orçamentária'!Q49</f>
        <v>4370.1409727220689</v>
      </c>
      <c r="D49" s="197"/>
      <c r="E49" s="210"/>
      <c r="F49" s="205">
        <f t="shared" si="9"/>
        <v>0</v>
      </c>
      <c r="G49" s="66"/>
      <c r="H49" s="210">
        <v>0.7</v>
      </c>
      <c r="I49" s="205">
        <f t="shared" si="7"/>
        <v>3059.098680905448</v>
      </c>
      <c r="J49" s="66"/>
      <c r="K49" s="210">
        <v>0.3</v>
      </c>
      <c r="L49" s="205">
        <f t="shared" si="10"/>
        <v>1311.0422918166207</v>
      </c>
      <c r="M49" s="66"/>
      <c r="N49" s="210"/>
      <c r="O49" s="205"/>
    </row>
    <row r="50" spans="1:46" x14ac:dyDescent="0.2">
      <c r="A50" s="62" t="s">
        <v>132</v>
      </c>
      <c r="B50" s="62" t="s">
        <v>134</v>
      </c>
      <c r="C50" s="205">
        <f>'Planilha Orçamentária'!Q50</f>
        <v>710.15290394155477</v>
      </c>
      <c r="D50" s="197"/>
      <c r="E50" s="210"/>
      <c r="F50" s="205">
        <f t="shared" si="9"/>
        <v>0</v>
      </c>
      <c r="G50" s="66"/>
      <c r="H50" s="210">
        <v>1</v>
      </c>
      <c r="I50" s="205">
        <f t="shared" si="7"/>
        <v>710.15290394155477</v>
      </c>
      <c r="J50" s="66"/>
      <c r="K50" s="210"/>
      <c r="L50" s="205">
        <f t="shared" si="10"/>
        <v>0</v>
      </c>
      <c r="M50" s="66"/>
      <c r="N50" s="210"/>
      <c r="O50" s="205"/>
    </row>
    <row r="51" spans="1:46" x14ac:dyDescent="0.2">
      <c r="A51" s="62" t="s">
        <v>135</v>
      </c>
      <c r="B51" s="62" t="s">
        <v>137</v>
      </c>
      <c r="C51" s="205">
        <f>'Planilha Orçamentária'!Q51</f>
        <v>534.13239331956345</v>
      </c>
      <c r="D51" s="197"/>
      <c r="E51" s="210"/>
      <c r="F51" s="205">
        <f t="shared" si="9"/>
        <v>0</v>
      </c>
      <c r="G51" s="66"/>
      <c r="H51" s="210">
        <v>0.8</v>
      </c>
      <c r="I51" s="205">
        <f t="shared" si="7"/>
        <v>427.30591465565078</v>
      </c>
      <c r="J51" s="66"/>
      <c r="K51" s="210">
        <v>0.2</v>
      </c>
      <c r="L51" s="205">
        <f t="shared" si="10"/>
        <v>106.8264786639127</v>
      </c>
      <c r="M51" s="66"/>
      <c r="N51" s="210"/>
      <c r="O51" s="205"/>
    </row>
    <row r="52" spans="1:46" s="61" customFormat="1" ht="12.75" x14ac:dyDescent="0.2">
      <c r="A52" s="53" t="s">
        <v>138</v>
      </c>
      <c r="B52" s="53" t="s">
        <v>139</v>
      </c>
      <c r="C52" s="204">
        <f>'Planilha Orçamentária'!F52</f>
        <v>11277.546576593953</v>
      </c>
      <c r="D52" s="196"/>
      <c r="E52" s="209">
        <f>F52/C52</f>
        <v>0</v>
      </c>
      <c r="F52" s="207">
        <f>SUM(F53:F57)</f>
        <v>0</v>
      </c>
      <c r="G52" s="55"/>
      <c r="H52" s="213">
        <f>I52/C52</f>
        <v>1</v>
      </c>
      <c r="I52" s="207">
        <f>SUM(I53:I57)</f>
        <v>11277.546576593953</v>
      </c>
      <c r="J52" s="55"/>
      <c r="K52" s="213">
        <f>L52/C52</f>
        <v>0</v>
      </c>
      <c r="L52" s="207">
        <f>SUM(L53:L57)</f>
        <v>0</v>
      </c>
      <c r="M52" s="55"/>
      <c r="N52" s="213"/>
      <c r="O52" s="207"/>
      <c r="P52" s="8"/>
      <c r="Q52" s="192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</row>
    <row r="53" spans="1:46" ht="51" x14ac:dyDescent="0.2">
      <c r="A53" s="62" t="s">
        <v>140</v>
      </c>
      <c r="B53" s="62" t="s">
        <v>142</v>
      </c>
      <c r="C53" s="205">
        <f>'Planilha Orçamentária'!Q53</f>
        <v>5696.9202683272842</v>
      </c>
      <c r="D53" s="197"/>
      <c r="E53" s="210"/>
      <c r="F53" s="205">
        <f>C53*E53</f>
        <v>0</v>
      </c>
      <c r="G53" s="66"/>
      <c r="H53" s="210">
        <v>1</v>
      </c>
      <c r="I53" s="205">
        <f t="shared" si="7"/>
        <v>5696.9202683272842</v>
      </c>
      <c r="J53" s="66"/>
      <c r="K53" s="210"/>
      <c r="L53" s="205">
        <f>K53*C53</f>
        <v>0</v>
      </c>
      <c r="M53" s="66"/>
      <c r="N53" s="210"/>
      <c r="O53" s="205"/>
    </row>
    <row r="54" spans="1:46" ht="51" x14ac:dyDescent="0.2">
      <c r="A54" s="62" t="s">
        <v>143</v>
      </c>
      <c r="B54" s="62" t="s">
        <v>145</v>
      </c>
      <c r="C54" s="205">
        <f>'Planilha Orçamentária'!Q54</f>
        <v>2234.7294760939376</v>
      </c>
      <c r="D54" s="197"/>
      <c r="E54" s="210"/>
      <c r="F54" s="205">
        <f t="shared" ref="F54:F57" si="11">C54*E54</f>
        <v>0</v>
      </c>
      <c r="G54" s="66"/>
      <c r="H54" s="210">
        <v>1</v>
      </c>
      <c r="I54" s="205">
        <f t="shared" si="7"/>
        <v>2234.7294760939376</v>
      </c>
      <c r="J54" s="66"/>
      <c r="K54" s="210"/>
      <c r="L54" s="205">
        <f t="shared" ref="L54:L57" si="12">K54*C54</f>
        <v>0</v>
      </c>
      <c r="M54" s="66"/>
      <c r="N54" s="210"/>
      <c r="O54" s="205"/>
    </row>
    <row r="55" spans="1:46" ht="51" x14ac:dyDescent="0.2">
      <c r="A55" s="62" t="s">
        <v>146</v>
      </c>
      <c r="B55" s="62" t="s">
        <v>148</v>
      </c>
      <c r="C55" s="205">
        <f>'Planilha Orçamentária'!Q55</f>
        <v>1516.7848818241957</v>
      </c>
      <c r="D55" s="197"/>
      <c r="E55" s="210"/>
      <c r="F55" s="205">
        <f t="shared" si="11"/>
        <v>0</v>
      </c>
      <c r="G55" s="66"/>
      <c r="H55" s="210">
        <v>1</v>
      </c>
      <c r="I55" s="205">
        <f t="shared" si="7"/>
        <v>1516.7848818241957</v>
      </c>
      <c r="J55" s="66"/>
      <c r="K55" s="210"/>
      <c r="L55" s="205">
        <f t="shared" si="12"/>
        <v>0</v>
      </c>
      <c r="M55" s="66"/>
      <c r="N55" s="210"/>
      <c r="O55" s="205"/>
    </row>
    <row r="56" spans="1:46" ht="25.5" x14ac:dyDescent="0.2">
      <c r="A56" s="62" t="s">
        <v>149</v>
      </c>
      <c r="B56" s="62" t="s">
        <v>151</v>
      </c>
      <c r="C56" s="205">
        <f>'Planilha Orçamentária'!Q56</f>
        <v>670.86847150785547</v>
      </c>
      <c r="D56" s="197"/>
      <c r="E56" s="210"/>
      <c r="F56" s="205">
        <f t="shared" si="11"/>
        <v>0</v>
      </c>
      <c r="G56" s="66"/>
      <c r="H56" s="210">
        <v>1</v>
      </c>
      <c r="I56" s="205">
        <f t="shared" si="7"/>
        <v>670.86847150785547</v>
      </c>
      <c r="J56" s="66"/>
      <c r="K56" s="210"/>
      <c r="L56" s="205">
        <f t="shared" si="12"/>
        <v>0</v>
      </c>
      <c r="M56" s="66"/>
      <c r="N56" s="210"/>
      <c r="O56" s="205"/>
    </row>
    <row r="57" spans="1:46" ht="25.5" x14ac:dyDescent="0.2">
      <c r="A57" s="62" t="s">
        <v>152</v>
      </c>
      <c r="B57" s="62" t="s">
        <v>154</v>
      </c>
      <c r="C57" s="205">
        <f>'Planilha Orçamentária'!Q57</f>
        <v>1158.2434788406795</v>
      </c>
      <c r="D57" s="197"/>
      <c r="E57" s="210"/>
      <c r="F57" s="205">
        <f t="shared" si="11"/>
        <v>0</v>
      </c>
      <c r="G57" s="66"/>
      <c r="H57" s="210">
        <v>1</v>
      </c>
      <c r="I57" s="205">
        <f t="shared" si="7"/>
        <v>1158.2434788406795</v>
      </c>
      <c r="J57" s="66"/>
      <c r="K57" s="210"/>
      <c r="L57" s="205">
        <f t="shared" si="12"/>
        <v>0</v>
      </c>
      <c r="M57" s="66"/>
      <c r="N57" s="210"/>
      <c r="O57" s="205"/>
    </row>
    <row r="58" spans="1:46" s="61" customFormat="1" ht="12.75" x14ac:dyDescent="0.2">
      <c r="A58" s="53" t="s">
        <v>155</v>
      </c>
      <c r="B58" s="53" t="s">
        <v>156</v>
      </c>
      <c r="C58" s="204">
        <f>'Planilha Orçamentária'!F58</f>
        <v>15777.957967090601</v>
      </c>
      <c r="D58" s="196"/>
      <c r="E58" s="209">
        <f>F58/C58</f>
        <v>0</v>
      </c>
      <c r="F58" s="207">
        <f>SUM(F59:F64)</f>
        <v>0</v>
      </c>
      <c r="G58" s="55"/>
      <c r="H58" s="213">
        <f>I58/C58</f>
        <v>0.83753465900930324</v>
      </c>
      <c r="I58" s="207">
        <f>SUM(I59:I64)</f>
        <v>13214.586645830346</v>
      </c>
      <c r="J58" s="55"/>
      <c r="K58" s="213">
        <f>L58/C58</f>
        <v>0.16246534099069668</v>
      </c>
      <c r="L58" s="207">
        <f>SUM(L59:L64)</f>
        <v>2563.3713212602538</v>
      </c>
      <c r="M58" s="55"/>
      <c r="N58" s="213"/>
      <c r="O58" s="207"/>
      <c r="P58" s="8"/>
      <c r="Q58" s="192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</row>
    <row r="59" spans="1:46" x14ac:dyDescent="0.2">
      <c r="A59" s="62" t="s">
        <v>453</v>
      </c>
      <c r="B59" s="62" t="s">
        <v>159</v>
      </c>
      <c r="C59" s="205">
        <f>'Planilha Orçamentária'!Q59</f>
        <v>673.87099191323534</v>
      </c>
      <c r="D59" s="197"/>
      <c r="E59" s="210"/>
      <c r="F59" s="205">
        <f>C59*E59</f>
        <v>0</v>
      </c>
      <c r="G59" s="66"/>
      <c r="H59" s="210">
        <v>1</v>
      </c>
      <c r="I59" s="205">
        <f t="shared" si="7"/>
        <v>673.87099191323534</v>
      </c>
      <c r="J59" s="66"/>
      <c r="K59" s="210"/>
      <c r="L59" s="205">
        <f>K59*C59</f>
        <v>0</v>
      </c>
      <c r="M59" s="66"/>
      <c r="N59" s="210"/>
      <c r="O59" s="205"/>
    </row>
    <row r="60" spans="1:46" ht="25.5" x14ac:dyDescent="0.2">
      <c r="A60" s="62" t="s">
        <v>160</v>
      </c>
      <c r="B60" s="62" t="s">
        <v>162</v>
      </c>
      <c r="C60" s="205">
        <f>'Planilha Orçamentária'!Q60</f>
        <v>4470.2333126917592</v>
      </c>
      <c r="D60" s="197"/>
      <c r="E60" s="210"/>
      <c r="F60" s="205">
        <f t="shared" ref="F60:F64" si="13">C60*E60</f>
        <v>0</v>
      </c>
      <c r="G60" s="66"/>
      <c r="H60" s="210">
        <v>1</v>
      </c>
      <c r="I60" s="205">
        <f t="shared" si="7"/>
        <v>4470.2333126917592</v>
      </c>
      <c r="J60" s="66"/>
      <c r="K60" s="210"/>
      <c r="L60" s="205">
        <f t="shared" ref="L60:L64" si="14">K60*C60</f>
        <v>0</v>
      </c>
      <c r="M60" s="66"/>
      <c r="N60" s="210"/>
      <c r="O60" s="205"/>
    </row>
    <row r="61" spans="1:46" ht="25.5" x14ac:dyDescent="0.2">
      <c r="A61" s="62" t="s">
        <v>454</v>
      </c>
      <c r="B61" s="62" t="s">
        <v>164</v>
      </c>
      <c r="C61" s="205">
        <f>'Planilha Orçamentária'!Q61</f>
        <v>2693.5633038095993</v>
      </c>
      <c r="D61" s="197"/>
      <c r="E61" s="210"/>
      <c r="F61" s="205">
        <f t="shared" si="13"/>
        <v>0</v>
      </c>
      <c r="G61" s="66"/>
      <c r="H61" s="210">
        <v>1</v>
      </c>
      <c r="I61" s="205">
        <f t="shared" si="7"/>
        <v>2693.5633038095993</v>
      </c>
      <c r="J61" s="66"/>
      <c r="K61" s="210"/>
      <c r="L61" s="205">
        <f t="shared" si="14"/>
        <v>0</v>
      </c>
      <c r="M61" s="66"/>
      <c r="N61" s="210"/>
      <c r="O61" s="205"/>
    </row>
    <row r="62" spans="1:46" ht="25.5" x14ac:dyDescent="0.2">
      <c r="A62" s="62" t="s">
        <v>455</v>
      </c>
      <c r="B62" s="62" t="s">
        <v>167</v>
      </c>
      <c r="C62" s="205">
        <f>'Planilha Orçamentária'!Q62</f>
        <v>5241.5995393621442</v>
      </c>
      <c r="D62" s="197"/>
      <c r="E62" s="210"/>
      <c r="F62" s="205">
        <f t="shared" si="13"/>
        <v>0</v>
      </c>
      <c r="G62" s="66"/>
      <c r="H62" s="210">
        <v>1</v>
      </c>
      <c r="I62" s="205">
        <f t="shared" si="7"/>
        <v>5241.5995393621442</v>
      </c>
      <c r="J62" s="66"/>
      <c r="K62" s="210"/>
      <c r="L62" s="205">
        <f t="shared" si="14"/>
        <v>0</v>
      </c>
      <c r="M62" s="66"/>
      <c r="N62" s="210"/>
      <c r="O62" s="205"/>
    </row>
    <row r="63" spans="1:46" ht="25.5" x14ac:dyDescent="0.2">
      <c r="A63" s="62" t="s">
        <v>456</v>
      </c>
      <c r="B63" s="62" t="s">
        <v>170</v>
      </c>
      <c r="C63" s="205">
        <f>'Planilha Orçamentária'!Q63</f>
        <v>135.31949805360748</v>
      </c>
      <c r="D63" s="197"/>
      <c r="E63" s="210"/>
      <c r="F63" s="205">
        <f t="shared" si="13"/>
        <v>0</v>
      </c>
      <c r="G63" s="66"/>
      <c r="H63" s="210">
        <v>1</v>
      </c>
      <c r="I63" s="205">
        <f t="shared" si="7"/>
        <v>135.31949805360748</v>
      </c>
      <c r="J63" s="66"/>
      <c r="K63" s="210"/>
      <c r="L63" s="205">
        <f t="shared" si="14"/>
        <v>0</v>
      </c>
      <c r="M63" s="66"/>
      <c r="N63" s="210"/>
      <c r="O63" s="205"/>
    </row>
    <row r="64" spans="1:46" ht="25.5" x14ac:dyDescent="0.2">
      <c r="A64" s="62" t="s">
        <v>457</v>
      </c>
      <c r="B64" s="62" t="s">
        <v>173</v>
      </c>
      <c r="C64" s="205">
        <f>'Planilha Orçamentária'!Q64</f>
        <v>2563.3713212602538</v>
      </c>
      <c r="D64" s="197"/>
      <c r="E64" s="210"/>
      <c r="F64" s="205">
        <f t="shared" si="13"/>
        <v>0</v>
      </c>
      <c r="G64" s="66"/>
      <c r="H64" s="210"/>
      <c r="I64" s="205">
        <f t="shared" si="7"/>
        <v>0</v>
      </c>
      <c r="J64" s="66"/>
      <c r="K64" s="210">
        <v>1</v>
      </c>
      <c r="L64" s="205">
        <f t="shared" si="14"/>
        <v>2563.3713212602538</v>
      </c>
      <c r="M64" s="66"/>
      <c r="N64" s="210"/>
      <c r="O64" s="205"/>
    </row>
    <row r="65" spans="1:46" s="61" customFormat="1" ht="12.75" x14ac:dyDescent="0.2">
      <c r="A65" s="53" t="s">
        <v>175</v>
      </c>
      <c r="B65" s="53" t="s">
        <v>176</v>
      </c>
      <c r="C65" s="204">
        <f>'Planilha Orçamentária'!F65</f>
        <v>5685.1797141198595</v>
      </c>
      <c r="D65" s="196"/>
      <c r="E65" s="209">
        <f>F65/C65</f>
        <v>0</v>
      </c>
      <c r="F65" s="207">
        <f>SUM(F66:F71)</f>
        <v>0</v>
      </c>
      <c r="G65" s="55"/>
      <c r="H65" s="213">
        <f>I65/C65</f>
        <v>1</v>
      </c>
      <c r="I65" s="207">
        <f>SUM(I66:I71)</f>
        <v>5685.1797141198595</v>
      </c>
      <c r="J65" s="55"/>
      <c r="K65" s="213">
        <f>L65/C65</f>
        <v>0</v>
      </c>
      <c r="L65" s="207">
        <f>SUM(L66:L71)</f>
        <v>0</v>
      </c>
      <c r="M65" s="55"/>
      <c r="N65" s="194"/>
      <c r="O65" s="207"/>
      <c r="P65" s="8"/>
      <c r="Q65" s="192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</row>
    <row r="66" spans="1:46" x14ac:dyDescent="0.2">
      <c r="A66" s="62" t="s">
        <v>177</v>
      </c>
      <c r="B66" s="62" t="s">
        <v>179</v>
      </c>
      <c r="C66" s="205">
        <f>'Planilha Orçamentária'!Q66</f>
        <v>644.9793517196382</v>
      </c>
      <c r="D66" s="197"/>
      <c r="E66" s="210"/>
      <c r="F66" s="205">
        <f t="shared" ref="F66:F129" si="15">C66*E66</f>
        <v>0</v>
      </c>
      <c r="G66" s="66"/>
      <c r="H66" s="210">
        <v>1</v>
      </c>
      <c r="I66" s="205">
        <f t="shared" si="7"/>
        <v>644.9793517196382</v>
      </c>
      <c r="J66" s="66"/>
      <c r="K66" s="210"/>
      <c r="L66" s="205">
        <f>K66*C66</f>
        <v>0</v>
      </c>
      <c r="M66" s="66"/>
      <c r="N66" s="210"/>
      <c r="O66" s="205"/>
    </row>
    <row r="67" spans="1:46" ht="25.5" x14ac:dyDescent="0.2">
      <c r="A67" s="62" t="s">
        <v>180</v>
      </c>
      <c r="B67" s="62" t="s">
        <v>182</v>
      </c>
      <c r="C67" s="205">
        <f>'Planilha Orçamentária'!Q67</f>
        <v>2474.820325013523</v>
      </c>
      <c r="D67" s="197"/>
      <c r="E67" s="210"/>
      <c r="F67" s="205">
        <f t="shared" si="15"/>
        <v>0</v>
      </c>
      <c r="G67" s="66"/>
      <c r="H67" s="210">
        <v>1</v>
      </c>
      <c r="I67" s="205">
        <f t="shared" si="7"/>
        <v>2474.820325013523</v>
      </c>
      <c r="J67" s="66"/>
      <c r="K67" s="210"/>
      <c r="L67" s="205">
        <f t="shared" ref="L67:L71" si="16">K67*C67</f>
        <v>0</v>
      </c>
      <c r="M67" s="66"/>
      <c r="N67" s="210"/>
      <c r="O67" s="205"/>
    </row>
    <row r="68" spans="1:46" ht="38.25" x14ac:dyDescent="0.2">
      <c r="A68" s="62" t="s">
        <v>183</v>
      </c>
      <c r="B68" s="62" t="s">
        <v>185</v>
      </c>
      <c r="C68" s="205">
        <f>'Planilha Orçamentária'!Q68</f>
        <v>1132.2579386800433</v>
      </c>
      <c r="D68" s="197"/>
      <c r="E68" s="210"/>
      <c r="F68" s="205">
        <f t="shared" si="15"/>
        <v>0</v>
      </c>
      <c r="G68" s="66"/>
      <c r="H68" s="210">
        <v>1</v>
      </c>
      <c r="I68" s="205">
        <f t="shared" si="7"/>
        <v>1132.2579386800433</v>
      </c>
      <c r="J68" s="66"/>
      <c r="K68" s="210"/>
      <c r="L68" s="205">
        <f t="shared" si="16"/>
        <v>0</v>
      </c>
      <c r="M68" s="66"/>
      <c r="N68" s="210"/>
      <c r="O68" s="205"/>
    </row>
    <row r="69" spans="1:46" ht="25.5" x14ac:dyDescent="0.2">
      <c r="A69" s="62" t="s">
        <v>186</v>
      </c>
      <c r="B69" s="62" t="s">
        <v>187</v>
      </c>
      <c r="C69" s="205">
        <f>'Planilha Orçamentária'!Q69</f>
        <v>699.022720666787</v>
      </c>
      <c r="D69" s="197"/>
      <c r="E69" s="210"/>
      <c r="F69" s="205">
        <f t="shared" si="15"/>
        <v>0</v>
      </c>
      <c r="G69" s="66"/>
      <c r="H69" s="210">
        <v>1</v>
      </c>
      <c r="I69" s="205">
        <f t="shared" si="7"/>
        <v>699.022720666787</v>
      </c>
      <c r="J69" s="66"/>
      <c r="K69" s="210"/>
      <c r="L69" s="205">
        <f t="shared" si="16"/>
        <v>0</v>
      </c>
      <c r="M69" s="66"/>
      <c r="N69" s="210"/>
      <c r="O69" s="205"/>
    </row>
    <row r="70" spans="1:46" ht="25.5" x14ac:dyDescent="0.2">
      <c r="A70" s="62" t="s">
        <v>188</v>
      </c>
      <c r="B70" s="62" t="s">
        <v>190</v>
      </c>
      <c r="C70" s="205">
        <f>'Planilha Orçamentária'!Q70</f>
        <v>497.58907217275566</v>
      </c>
      <c r="D70" s="197"/>
      <c r="E70" s="210"/>
      <c r="F70" s="205">
        <f t="shared" si="15"/>
        <v>0</v>
      </c>
      <c r="G70" s="66"/>
      <c r="H70" s="210">
        <v>1</v>
      </c>
      <c r="I70" s="205">
        <f t="shared" si="7"/>
        <v>497.58907217275566</v>
      </c>
      <c r="J70" s="66"/>
      <c r="K70" s="210"/>
      <c r="L70" s="205">
        <f t="shared" si="16"/>
        <v>0</v>
      </c>
      <c r="M70" s="66"/>
      <c r="N70" s="210"/>
      <c r="O70" s="205"/>
    </row>
    <row r="71" spans="1:46" ht="25.5" x14ac:dyDescent="0.2">
      <c r="A71" s="62" t="s">
        <v>191</v>
      </c>
      <c r="B71" s="62" t="s">
        <v>193</v>
      </c>
      <c r="C71" s="205">
        <f>'Planilha Orçamentária'!Q71</f>
        <v>236.51030586711289</v>
      </c>
      <c r="D71" s="197"/>
      <c r="E71" s="210"/>
      <c r="F71" s="205">
        <f t="shared" si="15"/>
        <v>0</v>
      </c>
      <c r="G71" s="66"/>
      <c r="H71" s="210">
        <v>1</v>
      </c>
      <c r="I71" s="205">
        <f t="shared" si="7"/>
        <v>236.51030586711289</v>
      </c>
      <c r="J71" s="66"/>
      <c r="K71" s="210"/>
      <c r="L71" s="205">
        <f t="shared" si="16"/>
        <v>0</v>
      </c>
      <c r="M71" s="66"/>
      <c r="N71" s="210"/>
      <c r="O71" s="205"/>
    </row>
    <row r="72" spans="1:46" s="61" customFormat="1" ht="12.75" x14ac:dyDescent="0.2">
      <c r="A72" s="53" t="s">
        <v>194</v>
      </c>
      <c r="B72" s="53" t="s">
        <v>195</v>
      </c>
      <c r="C72" s="204">
        <f>'Planilha Orçamentária'!F72</f>
        <v>4066.5298312563577</v>
      </c>
      <c r="D72" s="196"/>
      <c r="E72" s="209">
        <f>F72/C72</f>
        <v>0.24854798680737694</v>
      </c>
      <c r="F72" s="207">
        <f>SUM(F73:F75)</f>
        <v>1010.7278028509099</v>
      </c>
      <c r="G72" s="55"/>
      <c r="H72" s="213">
        <f>I72/C72</f>
        <v>0.75145201319262311</v>
      </c>
      <c r="I72" s="207">
        <f>SUM(I73:I75)</f>
        <v>3055.8020284054478</v>
      </c>
      <c r="J72" s="55"/>
      <c r="K72" s="213">
        <f>L72/C72</f>
        <v>0</v>
      </c>
      <c r="L72" s="207">
        <f>SUM(L73:L75)</f>
        <v>0</v>
      </c>
      <c r="M72" s="55"/>
      <c r="N72" s="213"/>
      <c r="O72" s="207"/>
      <c r="P72" s="8"/>
      <c r="Q72" s="192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</row>
    <row r="73" spans="1:46" x14ac:dyDescent="0.2">
      <c r="A73" s="62" t="s">
        <v>196</v>
      </c>
      <c r="B73" s="62" t="s">
        <v>198</v>
      </c>
      <c r="C73" s="205">
        <f>'Planilha Orçamentária'!Q73</f>
        <v>1010.7278028509099</v>
      </c>
      <c r="D73" s="197"/>
      <c r="E73" s="210">
        <v>1</v>
      </c>
      <c r="F73" s="205">
        <f t="shared" si="15"/>
        <v>1010.7278028509099</v>
      </c>
      <c r="G73" s="66"/>
      <c r="H73" s="210"/>
      <c r="I73" s="205">
        <f t="shared" si="7"/>
        <v>0</v>
      </c>
      <c r="J73" s="66"/>
      <c r="K73" s="210"/>
      <c r="L73" s="205">
        <f>K73*C73</f>
        <v>0</v>
      </c>
      <c r="M73" s="66"/>
      <c r="N73" s="210"/>
      <c r="O73" s="205"/>
    </row>
    <row r="74" spans="1:46" ht="25.5" x14ac:dyDescent="0.2">
      <c r="A74" s="62" t="s">
        <v>199</v>
      </c>
      <c r="B74" s="62" t="s">
        <v>201</v>
      </c>
      <c r="C74" s="205">
        <f>'Planilha Orçamentária'!Q74</f>
        <v>2383.6071522925536</v>
      </c>
      <c r="D74" s="197"/>
      <c r="E74" s="210"/>
      <c r="F74" s="205">
        <f t="shared" si="15"/>
        <v>0</v>
      </c>
      <c r="G74" s="66"/>
      <c r="H74" s="210">
        <v>1</v>
      </c>
      <c r="I74" s="205">
        <f t="shared" si="7"/>
        <v>2383.6071522925536</v>
      </c>
      <c r="J74" s="66"/>
      <c r="K74" s="210"/>
      <c r="L74" s="205">
        <f t="shared" ref="L74:L137" si="17">K74*C74</f>
        <v>0</v>
      </c>
      <c r="M74" s="66"/>
      <c r="N74" s="210"/>
      <c r="O74" s="205"/>
    </row>
    <row r="75" spans="1:46" ht="25.5" x14ac:dyDescent="0.2">
      <c r="A75" s="62" t="s">
        <v>202</v>
      </c>
      <c r="B75" s="62" t="s">
        <v>204</v>
      </c>
      <c r="C75" s="205">
        <f>'Planilha Orçamentária'!Q75</f>
        <v>672.19487611289435</v>
      </c>
      <c r="D75" s="197"/>
      <c r="E75" s="210"/>
      <c r="F75" s="205">
        <f t="shared" si="15"/>
        <v>0</v>
      </c>
      <c r="G75" s="66"/>
      <c r="H75" s="210">
        <v>1</v>
      </c>
      <c r="I75" s="205">
        <f t="shared" si="7"/>
        <v>672.19487611289435</v>
      </c>
      <c r="J75" s="66"/>
      <c r="K75" s="210"/>
      <c r="L75" s="205">
        <f t="shared" si="17"/>
        <v>0</v>
      </c>
      <c r="M75" s="66"/>
      <c r="N75" s="210"/>
      <c r="O75" s="205"/>
    </row>
    <row r="76" spans="1:46" s="61" customFormat="1" ht="25.5" x14ac:dyDescent="0.2">
      <c r="A76" s="53" t="s">
        <v>205</v>
      </c>
      <c r="B76" s="53" t="s">
        <v>432</v>
      </c>
      <c r="C76" s="204">
        <f>'Planilha Orçamentária'!F76</f>
        <v>9237.920976359077</v>
      </c>
      <c r="D76" s="196"/>
      <c r="E76" s="209">
        <f>F76/C76</f>
        <v>0.92678099193666152</v>
      </c>
      <c r="F76" s="207">
        <f>SUM(F77:F88)</f>
        <v>8561.5295659025578</v>
      </c>
      <c r="G76" s="55"/>
      <c r="H76" s="213">
        <f>I76/C76</f>
        <v>7.32190080633386E-2</v>
      </c>
      <c r="I76" s="207">
        <f>SUM(I77:I88)</f>
        <v>676.39141045652002</v>
      </c>
      <c r="J76" s="55"/>
      <c r="K76" s="213">
        <f>L76/C76</f>
        <v>0</v>
      </c>
      <c r="L76" s="207">
        <f>SUM(L77:L88)</f>
        <v>0</v>
      </c>
      <c r="M76" s="55"/>
      <c r="N76" s="194"/>
      <c r="O76" s="207"/>
      <c r="P76" s="8"/>
      <c r="Q76" s="192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</row>
    <row r="77" spans="1:46" ht="38.25" x14ac:dyDescent="0.2">
      <c r="A77" s="62" t="s">
        <v>206</v>
      </c>
      <c r="B77" s="62" t="s">
        <v>208</v>
      </c>
      <c r="C77" s="205">
        <f>'Planilha Orçamentária'!Q77</f>
        <v>5460.6653765295987</v>
      </c>
      <c r="D77" s="197"/>
      <c r="E77" s="210">
        <v>1</v>
      </c>
      <c r="F77" s="205">
        <f t="shared" si="15"/>
        <v>5460.6653765295987</v>
      </c>
      <c r="G77" s="66"/>
      <c r="H77" s="210"/>
      <c r="I77" s="205">
        <f t="shared" si="7"/>
        <v>0</v>
      </c>
      <c r="J77" s="66"/>
      <c r="K77" s="210"/>
      <c r="L77" s="205">
        <f t="shared" si="17"/>
        <v>0</v>
      </c>
      <c r="M77" s="66"/>
      <c r="N77" s="210"/>
      <c r="O77" s="205"/>
    </row>
    <row r="78" spans="1:46" ht="25.5" x14ac:dyDescent="0.2">
      <c r="A78" s="62" t="s">
        <v>209</v>
      </c>
      <c r="B78" s="62" t="s">
        <v>211</v>
      </c>
      <c r="C78" s="205">
        <f>'Planilha Orçamentária'!Q78</f>
        <v>489.4957559386205</v>
      </c>
      <c r="D78" s="197"/>
      <c r="E78" s="210">
        <v>1</v>
      </c>
      <c r="F78" s="205">
        <f t="shared" si="15"/>
        <v>489.4957559386205</v>
      </c>
      <c r="G78" s="66"/>
      <c r="H78" s="210"/>
      <c r="I78" s="205">
        <f t="shared" si="7"/>
        <v>0</v>
      </c>
      <c r="J78" s="66"/>
      <c r="K78" s="210"/>
      <c r="L78" s="205">
        <f t="shared" si="17"/>
        <v>0</v>
      </c>
      <c r="M78" s="66"/>
      <c r="N78" s="210"/>
      <c r="O78" s="205"/>
    </row>
    <row r="79" spans="1:46" ht="25.5" x14ac:dyDescent="0.2">
      <c r="A79" s="62" t="s">
        <v>212</v>
      </c>
      <c r="B79" s="62" t="s">
        <v>214</v>
      </c>
      <c r="C79" s="205">
        <f>'Planilha Orçamentária'!Q79</f>
        <v>717.30762030687004</v>
      </c>
      <c r="D79" s="197"/>
      <c r="E79" s="210">
        <v>1</v>
      </c>
      <c r="F79" s="205">
        <f t="shared" si="15"/>
        <v>717.30762030687004</v>
      </c>
      <c r="G79" s="66"/>
      <c r="H79" s="210"/>
      <c r="I79" s="205">
        <f t="shared" si="7"/>
        <v>0</v>
      </c>
      <c r="J79" s="66"/>
      <c r="K79" s="210"/>
      <c r="L79" s="205">
        <f t="shared" si="17"/>
        <v>0</v>
      </c>
      <c r="M79" s="66"/>
      <c r="N79" s="210"/>
      <c r="O79" s="205"/>
    </row>
    <row r="80" spans="1:46" ht="25.5" x14ac:dyDescent="0.2">
      <c r="A80" s="62" t="s">
        <v>215</v>
      </c>
      <c r="B80" s="62" t="s">
        <v>217</v>
      </c>
      <c r="C80" s="205">
        <f>'Planilha Orçamentária'!Q80</f>
        <v>451.35225627959449</v>
      </c>
      <c r="D80" s="197"/>
      <c r="E80" s="210">
        <v>1</v>
      </c>
      <c r="F80" s="205">
        <f t="shared" si="15"/>
        <v>451.35225627959449</v>
      </c>
      <c r="G80" s="66"/>
      <c r="H80" s="210"/>
      <c r="I80" s="205">
        <f t="shared" si="7"/>
        <v>0</v>
      </c>
      <c r="J80" s="66"/>
      <c r="K80" s="210"/>
      <c r="L80" s="205">
        <f t="shared" si="17"/>
        <v>0</v>
      </c>
      <c r="M80" s="66"/>
      <c r="N80" s="210"/>
      <c r="O80" s="205"/>
    </row>
    <row r="81" spans="1:46" x14ac:dyDescent="0.2">
      <c r="A81" s="62" t="s">
        <v>218</v>
      </c>
      <c r="B81" s="62" t="s">
        <v>220</v>
      </c>
      <c r="C81" s="205">
        <f>'Planilha Orçamentária'!Q81</f>
        <v>523.59259748057889</v>
      </c>
      <c r="D81" s="197"/>
      <c r="E81" s="210">
        <v>1</v>
      </c>
      <c r="F81" s="205">
        <f t="shared" si="15"/>
        <v>523.59259748057889</v>
      </c>
      <c r="G81" s="66"/>
      <c r="H81" s="210"/>
      <c r="I81" s="205">
        <f t="shared" si="7"/>
        <v>0</v>
      </c>
      <c r="J81" s="66"/>
      <c r="K81" s="210"/>
      <c r="L81" s="205">
        <f t="shared" si="17"/>
        <v>0</v>
      </c>
      <c r="M81" s="66"/>
      <c r="N81" s="210"/>
      <c r="O81" s="205"/>
    </row>
    <row r="82" spans="1:46" x14ac:dyDescent="0.2">
      <c r="A82" s="62" t="s">
        <v>221</v>
      </c>
      <c r="B82" s="62" t="s">
        <v>223</v>
      </c>
      <c r="C82" s="205">
        <f>'Planilha Orçamentária'!Q82</f>
        <v>114.28062275051994</v>
      </c>
      <c r="D82" s="197"/>
      <c r="E82" s="210">
        <v>1</v>
      </c>
      <c r="F82" s="205">
        <f t="shared" si="15"/>
        <v>114.28062275051994</v>
      </c>
      <c r="G82" s="66"/>
      <c r="H82" s="210"/>
      <c r="I82" s="205">
        <f t="shared" si="7"/>
        <v>0</v>
      </c>
      <c r="J82" s="66"/>
      <c r="K82" s="210"/>
      <c r="L82" s="205">
        <f t="shared" si="17"/>
        <v>0</v>
      </c>
      <c r="M82" s="66"/>
      <c r="N82" s="210"/>
      <c r="O82" s="205"/>
    </row>
    <row r="83" spans="1:46" x14ac:dyDescent="0.2">
      <c r="A83" s="62" t="s">
        <v>224</v>
      </c>
      <c r="B83" s="62" t="s">
        <v>226</v>
      </c>
      <c r="C83" s="205">
        <f>'Planilha Orçamentária'!Q83</f>
        <v>140.58390051145929</v>
      </c>
      <c r="D83" s="197"/>
      <c r="E83" s="210">
        <v>1</v>
      </c>
      <c r="F83" s="205">
        <f t="shared" si="15"/>
        <v>140.58390051145929</v>
      </c>
      <c r="G83" s="66"/>
      <c r="H83" s="210"/>
      <c r="I83" s="205">
        <f t="shared" si="7"/>
        <v>0</v>
      </c>
      <c r="J83" s="66"/>
      <c r="K83" s="210"/>
      <c r="L83" s="205">
        <f t="shared" si="17"/>
        <v>0</v>
      </c>
      <c r="M83" s="66"/>
      <c r="N83" s="210"/>
      <c r="O83" s="205"/>
    </row>
    <row r="84" spans="1:46" x14ac:dyDescent="0.2">
      <c r="A84" s="62" t="s">
        <v>227</v>
      </c>
      <c r="B84" s="62" t="s">
        <v>229</v>
      </c>
      <c r="C84" s="205">
        <f>'Planilha Orçamentária'!Q84</f>
        <v>103.41459632506067</v>
      </c>
      <c r="D84" s="197"/>
      <c r="E84" s="210">
        <v>1</v>
      </c>
      <c r="F84" s="205">
        <f t="shared" si="15"/>
        <v>103.41459632506067</v>
      </c>
      <c r="G84" s="66"/>
      <c r="H84" s="210"/>
      <c r="I84" s="205">
        <f t="shared" si="7"/>
        <v>0</v>
      </c>
      <c r="J84" s="66"/>
      <c r="K84" s="210"/>
      <c r="L84" s="205">
        <f t="shared" si="17"/>
        <v>0</v>
      </c>
      <c r="M84" s="66"/>
      <c r="N84" s="210"/>
      <c r="O84" s="205"/>
    </row>
    <row r="85" spans="1:46" x14ac:dyDescent="0.2">
      <c r="A85" s="62" t="s">
        <v>230</v>
      </c>
      <c r="B85" s="62" t="s">
        <v>232</v>
      </c>
      <c r="C85" s="205">
        <f>'Planilha Orçamentária'!Q85</f>
        <v>96.670166129948001</v>
      </c>
      <c r="D85" s="197"/>
      <c r="E85" s="210">
        <v>1</v>
      </c>
      <c r="F85" s="205">
        <f t="shared" si="15"/>
        <v>96.670166129948001</v>
      </c>
      <c r="G85" s="66"/>
      <c r="H85" s="210"/>
      <c r="I85" s="205">
        <f t="shared" si="7"/>
        <v>0</v>
      </c>
      <c r="J85" s="66"/>
      <c r="K85" s="210"/>
      <c r="L85" s="205">
        <f t="shared" si="17"/>
        <v>0</v>
      </c>
      <c r="M85" s="66"/>
      <c r="N85" s="210"/>
      <c r="O85" s="205"/>
    </row>
    <row r="86" spans="1:46" ht="25.5" x14ac:dyDescent="0.2">
      <c r="A86" s="62" t="s">
        <v>233</v>
      </c>
      <c r="B86" s="62" t="s">
        <v>235</v>
      </c>
      <c r="C86" s="205">
        <f>'Planilha Orçamentária'!Q86</f>
        <v>676.39141045652002</v>
      </c>
      <c r="D86" s="197"/>
      <c r="E86" s="210"/>
      <c r="F86" s="205">
        <f t="shared" si="15"/>
        <v>0</v>
      </c>
      <c r="G86" s="66"/>
      <c r="H86" s="210">
        <v>1</v>
      </c>
      <c r="I86" s="205">
        <f t="shared" si="7"/>
        <v>676.39141045652002</v>
      </c>
      <c r="J86" s="66"/>
      <c r="K86" s="210"/>
      <c r="L86" s="205">
        <f t="shared" si="17"/>
        <v>0</v>
      </c>
      <c r="M86" s="66"/>
      <c r="N86" s="210"/>
      <c r="O86" s="205"/>
    </row>
    <row r="87" spans="1:46" x14ac:dyDescent="0.2">
      <c r="A87" s="62" t="s">
        <v>236</v>
      </c>
      <c r="B87" s="62" t="s">
        <v>238</v>
      </c>
      <c r="C87" s="205">
        <f>'Planilha Orçamentária'!Q87</f>
        <v>314.88995199848182</v>
      </c>
      <c r="D87" s="197"/>
      <c r="E87" s="210">
        <v>1</v>
      </c>
      <c r="F87" s="205">
        <f t="shared" si="15"/>
        <v>314.88995199848182</v>
      </c>
      <c r="G87" s="66"/>
      <c r="H87" s="210"/>
      <c r="I87" s="205">
        <f t="shared" si="7"/>
        <v>0</v>
      </c>
      <c r="J87" s="66"/>
      <c r="K87" s="210"/>
      <c r="L87" s="205">
        <f t="shared" si="17"/>
        <v>0</v>
      </c>
      <c r="M87" s="66"/>
      <c r="N87" s="210"/>
      <c r="O87" s="205"/>
    </row>
    <row r="88" spans="1:46" x14ac:dyDescent="0.2">
      <c r="A88" s="62" t="s">
        <v>239</v>
      </c>
      <c r="B88" s="62" t="s">
        <v>241</v>
      </c>
      <c r="C88" s="205">
        <f>'Planilha Orçamentária'!Q88</f>
        <v>149.2767216518267</v>
      </c>
      <c r="D88" s="197"/>
      <c r="E88" s="210">
        <v>1</v>
      </c>
      <c r="F88" s="205">
        <f t="shared" si="15"/>
        <v>149.2767216518267</v>
      </c>
      <c r="G88" s="66"/>
      <c r="H88" s="210"/>
      <c r="I88" s="205">
        <f t="shared" si="7"/>
        <v>0</v>
      </c>
      <c r="J88" s="66"/>
      <c r="K88" s="210"/>
      <c r="L88" s="205">
        <f t="shared" si="17"/>
        <v>0</v>
      </c>
      <c r="M88" s="66"/>
      <c r="N88" s="210"/>
      <c r="O88" s="205"/>
    </row>
    <row r="89" spans="1:46" s="61" customFormat="1" ht="12.75" x14ac:dyDescent="0.2">
      <c r="A89" s="53" t="s">
        <v>242</v>
      </c>
      <c r="B89" s="53" t="s">
        <v>433</v>
      </c>
      <c r="C89" s="204">
        <f>'Planilha Orçamentária'!F89</f>
        <v>4768.233462925702</v>
      </c>
      <c r="D89" s="196"/>
      <c r="E89" s="209">
        <f>F89/C89</f>
        <v>0</v>
      </c>
      <c r="F89" s="207">
        <f>SUM(F90:F120)</f>
        <v>0</v>
      </c>
      <c r="G89" s="55"/>
      <c r="H89" s="213">
        <f>I89/C89</f>
        <v>1</v>
      </c>
      <c r="I89" s="207">
        <f>SUM(I90:I120)</f>
        <v>4768.233462925702</v>
      </c>
      <c r="J89" s="55"/>
      <c r="K89" s="213">
        <f>L89/C89</f>
        <v>0</v>
      </c>
      <c r="L89" s="207">
        <f>SUM(L90:L120)</f>
        <v>0</v>
      </c>
      <c r="M89" s="55"/>
      <c r="N89" s="213"/>
      <c r="O89" s="207"/>
      <c r="P89" s="8"/>
      <c r="Q89" s="192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</row>
    <row r="90" spans="1:46" ht="24.75" customHeight="1" x14ac:dyDescent="0.2">
      <c r="A90" s="62" t="s">
        <v>243</v>
      </c>
      <c r="B90" s="62" t="s">
        <v>211</v>
      </c>
      <c r="C90" s="205">
        <f>'Planilha Orçamentária'!Q90</f>
        <v>142.76959548209766</v>
      </c>
      <c r="D90" s="197"/>
      <c r="E90" s="210"/>
      <c r="F90" s="205">
        <f t="shared" si="15"/>
        <v>0</v>
      </c>
      <c r="G90" s="66"/>
      <c r="H90" s="210">
        <v>1</v>
      </c>
      <c r="I90" s="205">
        <f t="shared" si="7"/>
        <v>142.76959548209766</v>
      </c>
      <c r="J90" s="66"/>
      <c r="K90" s="210"/>
      <c r="L90" s="205">
        <f t="shared" si="17"/>
        <v>0</v>
      </c>
      <c r="M90" s="66"/>
      <c r="N90" s="210"/>
      <c r="O90" s="205"/>
    </row>
    <row r="91" spans="1:46" ht="25.5" x14ac:dyDescent="0.2">
      <c r="A91" s="62" t="s">
        <v>244</v>
      </c>
      <c r="B91" s="62" t="s">
        <v>214</v>
      </c>
      <c r="C91" s="205">
        <f>'Planilha Orçamentária'!Q91</f>
        <v>209.21472258950376</v>
      </c>
      <c r="D91" s="197"/>
      <c r="E91" s="210"/>
      <c r="F91" s="205">
        <f t="shared" si="15"/>
        <v>0</v>
      </c>
      <c r="G91" s="66"/>
      <c r="H91" s="210">
        <v>1</v>
      </c>
      <c r="I91" s="205">
        <f t="shared" si="7"/>
        <v>209.21472258950376</v>
      </c>
      <c r="J91" s="66"/>
      <c r="K91" s="210"/>
      <c r="L91" s="205">
        <f t="shared" si="17"/>
        <v>0</v>
      </c>
      <c r="M91" s="66"/>
      <c r="N91" s="210"/>
      <c r="O91" s="205"/>
    </row>
    <row r="92" spans="1:46" ht="25.5" x14ac:dyDescent="0.2">
      <c r="A92" s="62" t="s">
        <v>458</v>
      </c>
      <c r="B92" s="62" t="s">
        <v>217</v>
      </c>
      <c r="C92" s="205">
        <f>'Planilha Orçamentária'!Q92</f>
        <v>225.67612813979724</v>
      </c>
      <c r="D92" s="197"/>
      <c r="E92" s="210"/>
      <c r="F92" s="205">
        <f t="shared" si="15"/>
        <v>0</v>
      </c>
      <c r="G92" s="66"/>
      <c r="H92" s="210">
        <v>1</v>
      </c>
      <c r="I92" s="205">
        <f t="shared" si="7"/>
        <v>225.67612813979724</v>
      </c>
      <c r="J92" s="66"/>
      <c r="K92" s="210"/>
      <c r="L92" s="205">
        <f t="shared" si="17"/>
        <v>0</v>
      </c>
      <c r="M92" s="66"/>
      <c r="N92" s="210"/>
      <c r="O92" s="205"/>
    </row>
    <row r="93" spans="1:46" ht="25.5" x14ac:dyDescent="0.2">
      <c r="A93" s="62" t="s">
        <v>459</v>
      </c>
      <c r="B93" s="62" t="s">
        <v>248</v>
      </c>
      <c r="C93" s="205">
        <f>'Planilha Orçamentária'!Q93</f>
        <v>131.2166363515806</v>
      </c>
      <c r="D93" s="197"/>
      <c r="E93" s="210"/>
      <c r="F93" s="205">
        <f t="shared" si="15"/>
        <v>0</v>
      </c>
      <c r="G93" s="66"/>
      <c r="H93" s="210">
        <v>1</v>
      </c>
      <c r="I93" s="205">
        <f t="shared" si="7"/>
        <v>131.2166363515806</v>
      </c>
      <c r="J93" s="66"/>
      <c r="K93" s="210"/>
      <c r="L93" s="205">
        <f t="shared" si="17"/>
        <v>0</v>
      </c>
      <c r="M93" s="66"/>
      <c r="N93" s="210"/>
      <c r="O93" s="205"/>
    </row>
    <row r="94" spans="1:46" ht="25.5" x14ac:dyDescent="0.2">
      <c r="A94" s="62" t="s">
        <v>460</v>
      </c>
      <c r="B94" s="62" t="s">
        <v>251</v>
      </c>
      <c r="C94" s="205">
        <f>'Planilha Orçamentária'!Q94</f>
        <v>50.733102689902957</v>
      </c>
      <c r="D94" s="197"/>
      <c r="E94" s="210"/>
      <c r="F94" s="205">
        <f t="shared" si="15"/>
        <v>0</v>
      </c>
      <c r="G94" s="66"/>
      <c r="H94" s="210">
        <v>1</v>
      </c>
      <c r="I94" s="205">
        <f t="shared" si="7"/>
        <v>50.733102689902957</v>
      </c>
      <c r="J94" s="66"/>
      <c r="K94" s="210"/>
      <c r="L94" s="205">
        <f t="shared" si="17"/>
        <v>0</v>
      </c>
      <c r="M94" s="66"/>
      <c r="N94" s="210"/>
      <c r="O94" s="205"/>
    </row>
    <row r="95" spans="1:46" x14ac:dyDescent="0.2">
      <c r="A95" s="62" t="s">
        <v>461</v>
      </c>
      <c r="B95" s="62" t="s">
        <v>254</v>
      </c>
      <c r="C95" s="205">
        <f>'Planilha Orçamentária'!Q95</f>
        <v>67.731564718696134</v>
      </c>
      <c r="D95" s="197"/>
      <c r="E95" s="210"/>
      <c r="F95" s="205">
        <f t="shared" si="15"/>
        <v>0</v>
      </c>
      <c r="G95" s="66"/>
      <c r="H95" s="210">
        <v>1</v>
      </c>
      <c r="I95" s="205">
        <f t="shared" si="7"/>
        <v>67.731564718696134</v>
      </c>
      <c r="J95" s="66"/>
      <c r="K95" s="210"/>
      <c r="L95" s="205">
        <f t="shared" si="17"/>
        <v>0</v>
      </c>
      <c r="M95" s="66"/>
      <c r="N95" s="210"/>
      <c r="O95" s="205"/>
    </row>
    <row r="96" spans="1:46" x14ac:dyDescent="0.2">
      <c r="A96" s="62" t="s">
        <v>462</v>
      </c>
      <c r="B96" s="62" t="s">
        <v>257</v>
      </c>
      <c r="C96" s="205">
        <f>'Planilha Orçamentária'!Q96</f>
        <v>46.711423943928366</v>
      </c>
      <c r="D96" s="197"/>
      <c r="E96" s="210"/>
      <c r="F96" s="205">
        <f t="shared" si="15"/>
        <v>0</v>
      </c>
      <c r="G96" s="66"/>
      <c r="H96" s="210">
        <v>1</v>
      </c>
      <c r="I96" s="205">
        <f t="shared" si="7"/>
        <v>46.711423943928366</v>
      </c>
      <c r="J96" s="66"/>
      <c r="K96" s="210"/>
      <c r="L96" s="205">
        <f t="shared" si="17"/>
        <v>0</v>
      </c>
      <c r="M96" s="66"/>
      <c r="N96" s="210"/>
      <c r="O96" s="205"/>
    </row>
    <row r="97" spans="1:15" x14ac:dyDescent="0.2">
      <c r="A97" s="62" t="s">
        <v>463</v>
      </c>
      <c r="B97" s="62" t="s">
        <v>260</v>
      </c>
      <c r="C97" s="205">
        <f>'Planilha Orçamentária'!Q97</f>
        <v>174.98049450653383</v>
      </c>
      <c r="D97" s="197"/>
      <c r="E97" s="210"/>
      <c r="F97" s="205">
        <f t="shared" si="15"/>
        <v>0</v>
      </c>
      <c r="G97" s="66"/>
      <c r="H97" s="210">
        <v>1</v>
      </c>
      <c r="I97" s="205">
        <f t="shared" si="7"/>
        <v>174.98049450653383</v>
      </c>
      <c r="J97" s="66"/>
      <c r="K97" s="210"/>
      <c r="L97" s="205">
        <f t="shared" si="17"/>
        <v>0</v>
      </c>
      <c r="M97" s="66"/>
      <c r="N97" s="210"/>
      <c r="O97" s="205"/>
    </row>
    <row r="98" spans="1:15" x14ac:dyDescent="0.2">
      <c r="A98" s="62" t="s">
        <v>464</v>
      </c>
      <c r="B98" s="62" t="s">
        <v>263</v>
      </c>
      <c r="C98" s="205">
        <f>'Planilha Orçamentária'!Q98</f>
        <v>29.413209462019065</v>
      </c>
      <c r="D98" s="197"/>
      <c r="E98" s="210"/>
      <c r="F98" s="205">
        <f t="shared" si="15"/>
        <v>0</v>
      </c>
      <c r="G98" s="66"/>
      <c r="H98" s="210">
        <v>1</v>
      </c>
      <c r="I98" s="205">
        <f t="shared" si="7"/>
        <v>29.413209462019065</v>
      </c>
      <c r="J98" s="66"/>
      <c r="K98" s="210"/>
      <c r="L98" s="205">
        <f t="shared" si="17"/>
        <v>0</v>
      </c>
      <c r="M98" s="66"/>
      <c r="N98" s="210"/>
      <c r="O98" s="205"/>
    </row>
    <row r="99" spans="1:15" x14ac:dyDescent="0.2">
      <c r="A99" s="62" t="s">
        <v>465</v>
      </c>
      <c r="B99" s="62" t="s">
        <v>226</v>
      </c>
      <c r="C99" s="205">
        <f>'Planilha Orçamentária'!Q99</f>
        <v>23.430650085243215</v>
      </c>
      <c r="D99" s="197"/>
      <c r="E99" s="210"/>
      <c r="F99" s="205">
        <f t="shared" si="15"/>
        <v>0</v>
      </c>
      <c r="G99" s="66"/>
      <c r="H99" s="210">
        <v>1</v>
      </c>
      <c r="I99" s="205">
        <f t="shared" si="7"/>
        <v>23.430650085243215</v>
      </c>
      <c r="J99" s="66"/>
      <c r="K99" s="210"/>
      <c r="L99" s="205">
        <f t="shared" si="17"/>
        <v>0</v>
      </c>
      <c r="M99" s="66"/>
      <c r="N99" s="210"/>
      <c r="O99" s="205"/>
    </row>
    <row r="100" spans="1:15" x14ac:dyDescent="0.2">
      <c r="A100" s="62" t="s">
        <v>466</v>
      </c>
      <c r="B100" s="62" t="s">
        <v>232</v>
      </c>
      <c r="C100" s="205">
        <f>'Planilha Orçamentária'!Q100</f>
        <v>32.223388709982672</v>
      </c>
      <c r="D100" s="197"/>
      <c r="E100" s="210"/>
      <c r="F100" s="205">
        <f t="shared" si="15"/>
        <v>0</v>
      </c>
      <c r="G100" s="66"/>
      <c r="H100" s="210">
        <v>1</v>
      </c>
      <c r="I100" s="205">
        <f t="shared" si="7"/>
        <v>32.223388709982672</v>
      </c>
      <c r="J100" s="66"/>
      <c r="K100" s="210"/>
      <c r="L100" s="205">
        <f t="shared" si="17"/>
        <v>0</v>
      </c>
      <c r="M100" s="66"/>
      <c r="N100" s="210"/>
      <c r="O100" s="205"/>
    </row>
    <row r="101" spans="1:15" x14ac:dyDescent="0.2">
      <c r="A101" s="62" t="s">
        <v>467</v>
      </c>
      <c r="B101" s="62" t="s">
        <v>220</v>
      </c>
      <c r="C101" s="205">
        <f>'Planilha Orçamentária'!Q101</f>
        <v>49.45041198427689</v>
      </c>
      <c r="D101" s="197"/>
      <c r="E101" s="210"/>
      <c r="F101" s="205">
        <f t="shared" si="15"/>
        <v>0</v>
      </c>
      <c r="G101" s="66"/>
      <c r="H101" s="210">
        <v>1</v>
      </c>
      <c r="I101" s="205">
        <f t="shared" si="7"/>
        <v>49.45041198427689</v>
      </c>
      <c r="J101" s="66"/>
      <c r="K101" s="210"/>
      <c r="L101" s="205">
        <f t="shared" si="17"/>
        <v>0</v>
      </c>
      <c r="M101" s="66"/>
      <c r="N101" s="210"/>
      <c r="O101" s="205"/>
    </row>
    <row r="102" spans="1:15" x14ac:dyDescent="0.2">
      <c r="A102" s="62" t="s">
        <v>468</v>
      </c>
      <c r="B102" s="62" t="s">
        <v>269</v>
      </c>
      <c r="C102" s="205">
        <f>'Planilha Orçamentária'!Q102</f>
        <v>30.724626444402084</v>
      </c>
      <c r="D102" s="197"/>
      <c r="E102" s="210"/>
      <c r="F102" s="205">
        <f t="shared" si="15"/>
        <v>0</v>
      </c>
      <c r="G102" s="66"/>
      <c r="H102" s="210">
        <v>1</v>
      </c>
      <c r="I102" s="205">
        <f t="shared" si="7"/>
        <v>30.724626444402084</v>
      </c>
      <c r="J102" s="66"/>
      <c r="K102" s="210"/>
      <c r="L102" s="205">
        <f t="shared" si="17"/>
        <v>0</v>
      </c>
      <c r="M102" s="66"/>
      <c r="N102" s="210"/>
      <c r="O102" s="205"/>
    </row>
    <row r="103" spans="1:15" x14ac:dyDescent="0.2">
      <c r="A103" s="62" t="s">
        <v>469</v>
      </c>
      <c r="B103" s="62" t="s">
        <v>272</v>
      </c>
      <c r="C103" s="205">
        <f>'Planilha Orçamentária'!Q103</f>
        <v>21.107568573593298</v>
      </c>
      <c r="D103" s="197"/>
      <c r="E103" s="210"/>
      <c r="F103" s="205">
        <f t="shared" si="15"/>
        <v>0</v>
      </c>
      <c r="G103" s="66"/>
      <c r="H103" s="210">
        <v>1</v>
      </c>
      <c r="I103" s="205">
        <f t="shared" si="7"/>
        <v>21.107568573593298</v>
      </c>
      <c r="J103" s="66"/>
      <c r="K103" s="210"/>
      <c r="L103" s="205">
        <f t="shared" si="17"/>
        <v>0</v>
      </c>
      <c r="M103" s="66"/>
      <c r="N103" s="210"/>
      <c r="O103" s="205"/>
    </row>
    <row r="104" spans="1:15" ht="25.5" x14ac:dyDescent="0.2">
      <c r="A104" s="62" t="s">
        <v>470</v>
      </c>
      <c r="B104" s="62" t="s">
        <v>275</v>
      </c>
      <c r="C104" s="205">
        <f>'Planilha Orçamentária'!Q104</f>
        <v>16.186632468270368</v>
      </c>
      <c r="D104" s="197"/>
      <c r="E104" s="210"/>
      <c r="F104" s="205">
        <f t="shared" si="15"/>
        <v>0</v>
      </c>
      <c r="G104" s="66"/>
      <c r="H104" s="210">
        <v>1</v>
      </c>
      <c r="I104" s="205">
        <f t="shared" si="7"/>
        <v>16.186632468270368</v>
      </c>
      <c r="J104" s="66"/>
      <c r="K104" s="210"/>
      <c r="L104" s="205">
        <f t="shared" si="17"/>
        <v>0</v>
      </c>
      <c r="M104" s="66"/>
      <c r="N104" s="210"/>
      <c r="O104" s="205"/>
    </row>
    <row r="105" spans="1:15" ht="25.5" x14ac:dyDescent="0.2">
      <c r="A105" s="62" t="s">
        <v>471</v>
      </c>
      <c r="B105" s="62" t="s">
        <v>235</v>
      </c>
      <c r="C105" s="205">
        <f>'Planilha Orçamentária'!Q105</f>
        <v>112.73190174275334</v>
      </c>
      <c r="D105" s="197"/>
      <c r="E105" s="210"/>
      <c r="F105" s="205">
        <f t="shared" si="15"/>
        <v>0</v>
      </c>
      <c r="G105" s="66"/>
      <c r="H105" s="210">
        <v>1</v>
      </c>
      <c r="I105" s="205">
        <f t="shared" ref="I105:I149" si="18">H105*C105</f>
        <v>112.73190174275334</v>
      </c>
      <c r="J105" s="66"/>
      <c r="K105" s="210"/>
      <c r="L105" s="205">
        <f t="shared" si="17"/>
        <v>0</v>
      </c>
      <c r="M105" s="66"/>
      <c r="N105" s="210"/>
      <c r="O105" s="205"/>
    </row>
    <row r="106" spans="1:15" ht="25.5" x14ac:dyDescent="0.2">
      <c r="A106" s="62" t="s">
        <v>472</v>
      </c>
      <c r="B106" s="62" t="s">
        <v>278</v>
      </c>
      <c r="C106" s="205">
        <f>'Planilha Orçamentária'!Q106</f>
        <v>910.11089608826637</v>
      </c>
      <c r="D106" s="197"/>
      <c r="E106" s="210"/>
      <c r="F106" s="205">
        <f t="shared" si="15"/>
        <v>0</v>
      </c>
      <c r="G106" s="66"/>
      <c r="H106" s="210">
        <v>1</v>
      </c>
      <c r="I106" s="205">
        <f t="shared" si="18"/>
        <v>910.11089608826637</v>
      </c>
      <c r="J106" s="66"/>
      <c r="K106" s="210"/>
      <c r="L106" s="205">
        <f t="shared" si="17"/>
        <v>0</v>
      </c>
      <c r="M106" s="66"/>
      <c r="N106" s="210"/>
      <c r="O106" s="205"/>
    </row>
    <row r="107" spans="1:15" x14ac:dyDescent="0.2">
      <c r="A107" s="62" t="s">
        <v>473</v>
      </c>
      <c r="B107" s="62" t="s">
        <v>281</v>
      </c>
      <c r="C107" s="205">
        <f>'Planilha Orçamentária'!Q107</f>
        <v>94.971568895623349</v>
      </c>
      <c r="D107" s="197"/>
      <c r="E107" s="210"/>
      <c r="F107" s="205">
        <f t="shared" si="15"/>
        <v>0</v>
      </c>
      <c r="G107" s="66"/>
      <c r="H107" s="210">
        <v>1</v>
      </c>
      <c r="I107" s="205">
        <f t="shared" si="18"/>
        <v>94.971568895623349</v>
      </c>
      <c r="J107" s="66"/>
      <c r="K107" s="210"/>
      <c r="L107" s="205">
        <f t="shared" si="17"/>
        <v>0</v>
      </c>
      <c r="M107" s="66"/>
      <c r="N107" s="210"/>
      <c r="O107" s="205"/>
    </row>
    <row r="108" spans="1:15" x14ac:dyDescent="0.2">
      <c r="A108" s="62" t="s">
        <v>474</v>
      </c>
      <c r="B108" s="62" t="s">
        <v>284</v>
      </c>
      <c r="C108" s="205">
        <f>'Planilha Orçamentária'!Q108</f>
        <v>23.93023750710341</v>
      </c>
      <c r="D108" s="197"/>
      <c r="E108" s="210"/>
      <c r="F108" s="205">
        <f t="shared" si="15"/>
        <v>0</v>
      </c>
      <c r="G108" s="66"/>
      <c r="H108" s="210">
        <v>1</v>
      </c>
      <c r="I108" s="205">
        <f t="shared" si="18"/>
        <v>23.93023750710341</v>
      </c>
      <c r="J108" s="66"/>
      <c r="K108" s="210"/>
      <c r="L108" s="205">
        <f t="shared" si="17"/>
        <v>0</v>
      </c>
      <c r="M108" s="66"/>
      <c r="N108" s="210"/>
      <c r="O108" s="205"/>
    </row>
    <row r="109" spans="1:15" x14ac:dyDescent="0.2">
      <c r="A109" s="62" t="s">
        <v>475</v>
      </c>
      <c r="B109" s="62" t="s">
        <v>287</v>
      </c>
      <c r="C109" s="205">
        <f>'Planilha Orçamentária'!Q109</f>
        <v>76.624220827807633</v>
      </c>
      <c r="D109" s="197"/>
      <c r="E109" s="210"/>
      <c r="F109" s="205">
        <f t="shared" si="15"/>
        <v>0</v>
      </c>
      <c r="G109" s="66"/>
      <c r="H109" s="210">
        <v>1</v>
      </c>
      <c r="I109" s="205">
        <f t="shared" si="18"/>
        <v>76.624220827807633</v>
      </c>
      <c r="J109" s="66"/>
      <c r="K109" s="210"/>
      <c r="L109" s="205">
        <f t="shared" si="17"/>
        <v>0</v>
      </c>
      <c r="M109" s="66"/>
      <c r="N109" s="210"/>
      <c r="O109" s="205"/>
    </row>
    <row r="110" spans="1:15" x14ac:dyDescent="0.2">
      <c r="A110" s="62" t="s">
        <v>476</v>
      </c>
      <c r="B110" s="62" t="s">
        <v>290</v>
      </c>
      <c r="C110" s="205">
        <f>'Planilha Orçamentária'!Q110</f>
        <v>63.372664462965922</v>
      </c>
      <c r="D110" s="197"/>
      <c r="E110" s="210"/>
      <c r="F110" s="205">
        <f t="shared" si="15"/>
        <v>0</v>
      </c>
      <c r="G110" s="66"/>
      <c r="H110" s="210">
        <v>1</v>
      </c>
      <c r="I110" s="205">
        <f t="shared" si="18"/>
        <v>63.372664462965922</v>
      </c>
      <c r="J110" s="66"/>
      <c r="K110" s="210"/>
      <c r="L110" s="205">
        <f t="shared" si="17"/>
        <v>0</v>
      </c>
      <c r="M110" s="66"/>
      <c r="N110" s="210"/>
      <c r="O110" s="205"/>
    </row>
    <row r="111" spans="1:15" x14ac:dyDescent="0.2">
      <c r="A111" s="62" t="s">
        <v>477</v>
      </c>
      <c r="B111" s="62" t="s">
        <v>293</v>
      </c>
      <c r="C111" s="205">
        <f>'Planilha Orçamentária'!Q111</f>
        <v>34.521490850539578</v>
      </c>
      <c r="D111" s="197"/>
      <c r="E111" s="210"/>
      <c r="F111" s="205">
        <f t="shared" si="15"/>
        <v>0</v>
      </c>
      <c r="G111" s="66"/>
      <c r="H111" s="210">
        <v>1</v>
      </c>
      <c r="I111" s="205">
        <f t="shared" si="18"/>
        <v>34.521490850539578</v>
      </c>
      <c r="J111" s="66"/>
      <c r="K111" s="210"/>
      <c r="L111" s="205">
        <f t="shared" si="17"/>
        <v>0</v>
      </c>
      <c r="M111" s="66"/>
      <c r="N111" s="210"/>
      <c r="O111" s="205"/>
    </row>
    <row r="112" spans="1:15" x14ac:dyDescent="0.2">
      <c r="A112" s="62" t="s">
        <v>478</v>
      </c>
      <c r="B112" s="62" t="s">
        <v>296</v>
      </c>
      <c r="C112" s="205">
        <f>'Planilha Orçamentária'!Q112</f>
        <v>33.597254120098214</v>
      </c>
      <c r="D112" s="197"/>
      <c r="E112" s="210"/>
      <c r="F112" s="205">
        <f t="shared" si="15"/>
        <v>0</v>
      </c>
      <c r="G112" s="66"/>
      <c r="H112" s="210">
        <v>1</v>
      </c>
      <c r="I112" s="205">
        <f t="shared" si="18"/>
        <v>33.597254120098214</v>
      </c>
      <c r="J112" s="66"/>
      <c r="K112" s="210"/>
      <c r="L112" s="205">
        <f t="shared" si="17"/>
        <v>0</v>
      </c>
      <c r="M112" s="66"/>
      <c r="N112" s="210"/>
      <c r="O112" s="205"/>
    </row>
    <row r="113" spans="1:46" x14ac:dyDescent="0.2">
      <c r="A113" s="62" t="s">
        <v>479</v>
      </c>
      <c r="B113" s="62" t="s">
        <v>299</v>
      </c>
      <c r="C113" s="205">
        <f>'Planilha Orçamentária'!Q113</f>
        <v>246.91358944307422</v>
      </c>
      <c r="D113" s="197"/>
      <c r="E113" s="210"/>
      <c r="F113" s="205">
        <f t="shared" si="15"/>
        <v>0</v>
      </c>
      <c r="G113" s="66"/>
      <c r="H113" s="210">
        <v>1</v>
      </c>
      <c r="I113" s="205">
        <f t="shared" si="18"/>
        <v>246.91358944307422</v>
      </c>
      <c r="J113" s="66"/>
      <c r="K113" s="210"/>
      <c r="L113" s="205">
        <f t="shared" si="17"/>
        <v>0</v>
      </c>
      <c r="M113" s="66"/>
      <c r="N113" s="210"/>
      <c r="O113" s="205"/>
    </row>
    <row r="114" spans="1:46" x14ac:dyDescent="0.2">
      <c r="A114" s="62" t="s">
        <v>480</v>
      </c>
      <c r="B114" s="62" t="s">
        <v>302</v>
      </c>
      <c r="C114" s="205">
        <f>'Planilha Orçamentária'!Q114</f>
        <v>51.345097281681689</v>
      </c>
      <c r="D114" s="197"/>
      <c r="E114" s="210"/>
      <c r="F114" s="205">
        <f t="shared" si="15"/>
        <v>0</v>
      </c>
      <c r="G114" s="66"/>
      <c r="H114" s="210">
        <v>1</v>
      </c>
      <c r="I114" s="205">
        <f t="shared" si="18"/>
        <v>51.345097281681689</v>
      </c>
      <c r="J114" s="66"/>
      <c r="K114" s="210"/>
      <c r="L114" s="205">
        <f t="shared" si="17"/>
        <v>0</v>
      </c>
      <c r="M114" s="66"/>
      <c r="N114" s="210"/>
      <c r="O114" s="205"/>
    </row>
    <row r="115" spans="1:46" x14ac:dyDescent="0.2">
      <c r="A115" s="62" t="s">
        <v>481</v>
      </c>
      <c r="B115" s="62" t="s">
        <v>305</v>
      </c>
      <c r="C115" s="205">
        <f>'Planilha Orçamentária'!Q115</f>
        <v>38.643087080886197</v>
      </c>
      <c r="D115" s="197"/>
      <c r="E115" s="210"/>
      <c r="F115" s="205">
        <f t="shared" si="15"/>
        <v>0</v>
      </c>
      <c r="G115" s="66"/>
      <c r="H115" s="210">
        <v>1</v>
      </c>
      <c r="I115" s="205">
        <f t="shared" si="18"/>
        <v>38.643087080886197</v>
      </c>
      <c r="J115" s="66"/>
      <c r="K115" s="210"/>
      <c r="L115" s="205">
        <f t="shared" si="17"/>
        <v>0</v>
      </c>
      <c r="M115" s="66"/>
      <c r="N115" s="210"/>
      <c r="O115" s="205"/>
    </row>
    <row r="116" spans="1:46" x14ac:dyDescent="0.2">
      <c r="A116" s="62" t="s">
        <v>482</v>
      </c>
      <c r="B116" s="62" t="s">
        <v>308</v>
      </c>
      <c r="C116" s="205">
        <f>'Planilha Orçamentária'!Q116</f>
        <v>32.810403930668407</v>
      </c>
      <c r="D116" s="197"/>
      <c r="E116" s="210"/>
      <c r="F116" s="205">
        <f t="shared" si="15"/>
        <v>0</v>
      </c>
      <c r="G116" s="66"/>
      <c r="H116" s="210">
        <v>1</v>
      </c>
      <c r="I116" s="205">
        <f t="shared" si="18"/>
        <v>32.810403930668407</v>
      </c>
      <c r="J116" s="66"/>
      <c r="K116" s="210"/>
      <c r="L116" s="205">
        <f t="shared" si="17"/>
        <v>0</v>
      </c>
      <c r="M116" s="66"/>
      <c r="N116" s="210"/>
      <c r="O116" s="205"/>
    </row>
    <row r="117" spans="1:46" x14ac:dyDescent="0.2">
      <c r="A117" s="62" t="s">
        <v>483</v>
      </c>
      <c r="B117" s="62" t="s">
        <v>241</v>
      </c>
      <c r="C117" s="205">
        <f>'Planilha Orçamentária'!Q117</f>
        <v>24.879453608637785</v>
      </c>
      <c r="D117" s="197"/>
      <c r="E117" s="210"/>
      <c r="F117" s="205">
        <f t="shared" si="15"/>
        <v>0</v>
      </c>
      <c r="G117" s="66"/>
      <c r="H117" s="210">
        <v>1</v>
      </c>
      <c r="I117" s="205">
        <f t="shared" si="18"/>
        <v>24.879453608637785</v>
      </c>
      <c r="J117" s="66"/>
      <c r="K117" s="210"/>
      <c r="L117" s="205">
        <f t="shared" si="17"/>
        <v>0</v>
      </c>
      <c r="M117" s="66"/>
      <c r="N117" s="210"/>
      <c r="O117" s="205"/>
    </row>
    <row r="118" spans="1:46" x14ac:dyDescent="0.2">
      <c r="A118" s="62" t="s">
        <v>484</v>
      </c>
      <c r="B118" s="62" t="s">
        <v>238</v>
      </c>
      <c r="C118" s="205">
        <f>'Planilha Orçamentária'!Q118</f>
        <v>26.240829333206818</v>
      </c>
      <c r="D118" s="197"/>
      <c r="E118" s="210"/>
      <c r="F118" s="205">
        <f t="shared" si="15"/>
        <v>0</v>
      </c>
      <c r="G118" s="66"/>
      <c r="H118" s="210">
        <v>1</v>
      </c>
      <c r="I118" s="205">
        <f t="shared" si="18"/>
        <v>26.240829333206818</v>
      </c>
      <c r="J118" s="66"/>
      <c r="K118" s="210"/>
      <c r="L118" s="205">
        <f t="shared" si="17"/>
        <v>0</v>
      </c>
      <c r="M118" s="66"/>
      <c r="N118" s="210"/>
      <c r="O118" s="205"/>
    </row>
    <row r="119" spans="1:46" x14ac:dyDescent="0.2">
      <c r="A119" s="62" t="s">
        <v>485</v>
      </c>
      <c r="B119" s="62" t="s">
        <v>313</v>
      </c>
      <c r="C119" s="205">
        <f>'Planilha Orçamentária'!Q119</f>
        <v>92.910770780450036</v>
      </c>
      <c r="D119" s="197"/>
      <c r="E119" s="210"/>
      <c r="F119" s="205">
        <f t="shared" si="15"/>
        <v>0</v>
      </c>
      <c r="G119" s="66"/>
      <c r="H119" s="210">
        <v>1</v>
      </c>
      <c r="I119" s="205">
        <f t="shared" si="18"/>
        <v>92.910770780450036</v>
      </c>
      <c r="J119" s="66"/>
      <c r="K119" s="210"/>
      <c r="L119" s="205">
        <f t="shared" si="17"/>
        <v>0</v>
      </c>
      <c r="M119" s="66"/>
      <c r="N119" s="210"/>
      <c r="O119" s="205"/>
    </row>
    <row r="120" spans="1:46" ht="25.5" x14ac:dyDescent="0.2">
      <c r="A120" s="62" t="s">
        <v>486</v>
      </c>
      <c r="B120" s="62" t="s">
        <v>316</v>
      </c>
      <c r="C120" s="205">
        <f>'Planilha Orçamentária'!Q120</f>
        <v>1653.059840822111</v>
      </c>
      <c r="D120" s="197"/>
      <c r="E120" s="210"/>
      <c r="F120" s="205">
        <f t="shared" si="15"/>
        <v>0</v>
      </c>
      <c r="G120" s="66"/>
      <c r="H120" s="210">
        <v>1</v>
      </c>
      <c r="I120" s="205">
        <f t="shared" si="18"/>
        <v>1653.059840822111</v>
      </c>
      <c r="J120" s="66"/>
      <c r="K120" s="210"/>
      <c r="L120" s="205">
        <f t="shared" si="17"/>
        <v>0</v>
      </c>
      <c r="M120" s="66"/>
      <c r="N120" s="210"/>
      <c r="O120" s="205"/>
    </row>
    <row r="121" spans="1:46" s="61" customFormat="1" ht="12.75" x14ac:dyDescent="0.2">
      <c r="A121" s="53" t="s">
        <v>317</v>
      </c>
      <c r="B121" s="53" t="s">
        <v>318</v>
      </c>
      <c r="C121" s="204">
        <f>'Planilha Orçamentária'!F121</f>
        <v>54296.413348535898</v>
      </c>
      <c r="D121" s="196"/>
      <c r="E121" s="209">
        <f>F121/C121</f>
        <v>0</v>
      </c>
      <c r="F121" s="207">
        <f>SUM(F122:F133)</f>
        <v>0</v>
      </c>
      <c r="G121" s="55"/>
      <c r="H121" s="213">
        <f>I121/C121</f>
        <v>0</v>
      </c>
      <c r="I121" s="207">
        <f>SUM(I122:I133)</f>
        <v>0</v>
      </c>
      <c r="J121" s="55"/>
      <c r="K121" s="213">
        <f>L121/C121</f>
        <v>1</v>
      </c>
      <c r="L121" s="207">
        <f>SUM(L122:L133)</f>
        <v>54296.413348535898</v>
      </c>
      <c r="M121" s="55"/>
      <c r="N121" s="213"/>
      <c r="O121" s="207"/>
      <c r="P121" s="8"/>
      <c r="Q121" s="192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</row>
    <row r="122" spans="1:46" ht="25.5" x14ac:dyDescent="0.2">
      <c r="A122" s="62" t="s">
        <v>319</v>
      </c>
      <c r="B122" s="62" t="s">
        <v>321</v>
      </c>
      <c r="C122" s="205">
        <f>'Planilha Orçamentária'!Q122</f>
        <v>14243.999268052539</v>
      </c>
      <c r="D122" s="197"/>
      <c r="E122" s="210"/>
      <c r="F122" s="205">
        <f t="shared" si="15"/>
        <v>0</v>
      </c>
      <c r="G122" s="66"/>
      <c r="H122" s="210"/>
      <c r="I122" s="205">
        <f t="shared" si="18"/>
        <v>0</v>
      </c>
      <c r="J122" s="66"/>
      <c r="K122" s="210">
        <v>1</v>
      </c>
      <c r="L122" s="205">
        <f t="shared" si="17"/>
        <v>14243.999268052539</v>
      </c>
      <c r="M122" s="66"/>
      <c r="N122" s="210"/>
      <c r="O122" s="205"/>
    </row>
    <row r="123" spans="1:46" ht="38.25" x14ac:dyDescent="0.2">
      <c r="A123" s="62" t="s">
        <v>322</v>
      </c>
      <c r="B123" s="62" t="s">
        <v>324</v>
      </c>
      <c r="C123" s="205">
        <f>'Planilha Orçamentária'!Q123</f>
        <v>10120.117425250904</v>
      </c>
      <c r="D123" s="197"/>
      <c r="E123" s="210"/>
      <c r="F123" s="205">
        <f t="shared" si="15"/>
        <v>0</v>
      </c>
      <c r="G123" s="66"/>
      <c r="H123" s="210"/>
      <c r="I123" s="205">
        <f t="shared" si="18"/>
        <v>0</v>
      </c>
      <c r="J123" s="66"/>
      <c r="K123" s="210">
        <v>1</v>
      </c>
      <c r="L123" s="205">
        <f t="shared" si="17"/>
        <v>10120.117425250904</v>
      </c>
      <c r="M123" s="66"/>
      <c r="N123" s="210"/>
      <c r="O123" s="205"/>
    </row>
    <row r="124" spans="1:46" x14ac:dyDescent="0.2">
      <c r="A124" s="62" t="s">
        <v>487</v>
      </c>
      <c r="B124" s="62" t="s">
        <v>327</v>
      </c>
      <c r="C124" s="205">
        <f>'Planilha Orçamentária'!Q124</f>
        <v>433.90416557112718</v>
      </c>
      <c r="D124" s="197"/>
      <c r="E124" s="210"/>
      <c r="F124" s="205">
        <f t="shared" si="15"/>
        <v>0</v>
      </c>
      <c r="G124" s="66"/>
      <c r="H124" s="210"/>
      <c r="I124" s="205">
        <f t="shared" si="18"/>
        <v>0</v>
      </c>
      <c r="J124" s="66"/>
      <c r="K124" s="210">
        <v>1</v>
      </c>
      <c r="L124" s="205">
        <f t="shared" si="17"/>
        <v>433.90416557112718</v>
      </c>
      <c r="M124" s="66"/>
      <c r="N124" s="210"/>
      <c r="O124" s="205"/>
    </row>
    <row r="125" spans="1:46" ht="25.5" x14ac:dyDescent="0.2">
      <c r="A125" s="62" t="s">
        <v>488</v>
      </c>
      <c r="B125" s="62" t="s">
        <v>330</v>
      </c>
      <c r="C125" s="205">
        <f>'Planilha Orçamentária'!Q125</f>
        <v>3594.5065209130207</v>
      </c>
      <c r="D125" s="197"/>
      <c r="E125" s="210"/>
      <c r="F125" s="205">
        <f t="shared" si="15"/>
        <v>0</v>
      </c>
      <c r="G125" s="66"/>
      <c r="H125" s="210"/>
      <c r="I125" s="205">
        <f t="shared" si="18"/>
        <v>0</v>
      </c>
      <c r="J125" s="66"/>
      <c r="K125" s="210">
        <v>1</v>
      </c>
      <c r="L125" s="205">
        <f t="shared" si="17"/>
        <v>3594.5065209130207</v>
      </c>
      <c r="M125" s="66"/>
      <c r="N125" s="210"/>
      <c r="O125" s="205"/>
    </row>
    <row r="126" spans="1:46" ht="25.5" x14ac:dyDescent="0.2">
      <c r="A126" s="62" t="s">
        <v>489</v>
      </c>
      <c r="B126" s="62" t="s">
        <v>333</v>
      </c>
      <c r="C126" s="205">
        <f>'Planilha Orçamentária'!Q126</f>
        <v>1823.6564557018219</v>
      </c>
      <c r="D126" s="197"/>
      <c r="E126" s="210"/>
      <c r="F126" s="205">
        <f t="shared" si="15"/>
        <v>0</v>
      </c>
      <c r="G126" s="66"/>
      <c r="H126" s="210"/>
      <c r="I126" s="205">
        <f t="shared" si="18"/>
        <v>0</v>
      </c>
      <c r="J126" s="66"/>
      <c r="K126" s="210">
        <v>1</v>
      </c>
      <c r="L126" s="205">
        <f t="shared" si="17"/>
        <v>1823.6564557018219</v>
      </c>
      <c r="M126" s="66"/>
      <c r="N126" s="210"/>
      <c r="O126" s="205"/>
    </row>
    <row r="127" spans="1:46" x14ac:dyDescent="0.2">
      <c r="A127" s="62" t="s">
        <v>490</v>
      </c>
      <c r="B127" s="62" t="s">
        <v>336</v>
      </c>
      <c r="C127" s="205">
        <f>'Planilha Orçamentária'!Q127</f>
        <v>5873.3904076289509</v>
      </c>
      <c r="D127" s="197"/>
      <c r="E127" s="210"/>
      <c r="F127" s="205">
        <f t="shared" si="15"/>
        <v>0</v>
      </c>
      <c r="G127" s="66"/>
      <c r="H127" s="210"/>
      <c r="I127" s="205">
        <f t="shared" si="18"/>
        <v>0</v>
      </c>
      <c r="J127" s="66"/>
      <c r="K127" s="210">
        <v>1</v>
      </c>
      <c r="L127" s="205">
        <f t="shared" si="17"/>
        <v>5873.3904076289509</v>
      </c>
      <c r="M127" s="66"/>
      <c r="N127" s="210"/>
      <c r="O127" s="205"/>
    </row>
    <row r="128" spans="1:46" ht="25.5" x14ac:dyDescent="0.2">
      <c r="A128" s="62" t="s">
        <v>491</v>
      </c>
      <c r="B128" s="62" t="s">
        <v>339</v>
      </c>
      <c r="C128" s="205">
        <f>'Planilha Orçamentária'!Q128</f>
        <v>5086.9864746637177</v>
      </c>
      <c r="D128" s="197"/>
      <c r="E128" s="210"/>
      <c r="F128" s="205">
        <f t="shared" si="15"/>
        <v>0</v>
      </c>
      <c r="G128" s="66"/>
      <c r="H128" s="210"/>
      <c r="I128" s="205">
        <f t="shared" si="18"/>
        <v>0</v>
      </c>
      <c r="J128" s="66"/>
      <c r="K128" s="210">
        <v>1</v>
      </c>
      <c r="L128" s="205">
        <f t="shared" si="17"/>
        <v>5086.9864746637177</v>
      </c>
      <c r="M128" s="66"/>
      <c r="N128" s="210"/>
      <c r="O128" s="205"/>
    </row>
    <row r="129" spans="1:46" ht="38.25" x14ac:dyDescent="0.2">
      <c r="A129" s="62" t="s">
        <v>492</v>
      </c>
      <c r="B129" s="62" t="s">
        <v>342</v>
      </c>
      <c r="C129" s="205">
        <f>'Planilha Orçamentária'!Q129</f>
        <v>2460.5679701458394</v>
      </c>
      <c r="D129" s="197"/>
      <c r="E129" s="210"/>
      <c r="F129" s="205">
        <f t="shared" si="15"/>
        <v>0</v>
      </c>
      <c r="G129" s="66"/>
      <c r="H129" s="210"/>
      <c r="I129" s="205">
        <f t="shared" si="18"/>
        <v>0</v>
      </c>
      <c r="J129" s="66"/>
      <c r="K129" s="210">
        <v>1</v>
      </c>
      <c r="L129" s="205">
        <f t="shared" si="17"/>
        <v>2460.5679701458394</v>
      </c>
      <c r="M129" s="66"/>
      <c r="N129" s="210"/>
      <c r="O129" s="205"/>
    </row>
    <row r="130" spans="1:46" ht="25.5" x14ac:dyDescent="0.2">
      <c r="A130" s="62" t="s">
        <v>493</v>
      </c>
      <c r="B130" s="62" t="s">
        <v>345</v>
      </c>
      <c r="C130" s="205">
        <f>'Planilha Orçamentária'!Q130</f>
        <v>1638.222094392863</v>
      </c>
      <c r="D130" s="197"/>
      <c r="E130" s="210"/>
      <c r="F130" s="205">
        <f t="shared" ref="F130:F149" si="19">C130*E130</f>
        <v>0</v>
      </c>
      <c r="G130" s="66"/>
      <c r="H130" s="210"/>
      <c r="I130" s="205">
        <f t="shared" si="18"/>
        <v>0</v>
      </c>
      <c r="J130" s="66"/>
      <c r="K130" s="210">
        <v>1</v>
      </c>
      <c r="L130" s="205">
        <f t="shared" si="17"/>
        <v>1638.222094392863</v>
      </c>
      <c r="M130" s="66"/>
      <c r="N130" s="210"/>
      <c r="O130" s="205"/>
    </row>
    <row r="131" spans="1:46" ht="38.25" x14ac:dyDescent="0.2">
      <c r="A131" s="62" t="s">
        <v>494</v>
      </c>
      <c r="B131" s="62" t="s">
        <v>348</v>
      </c>
      <c r="C131" s="205">
        <f>'Planilha Orçamentária'!Q131</f>
        <v>2341.9284471395895</v>
      </c>
      <c r="D131" s="197"/>
      <c r="E131" s="210"/>
      <c r="F131" s="205">
        <f t="shared" si="19"/>
        <v>0</v>
      </c>
      <c r="G131" s="66"/>
      <c r="H131" s="210"/>
      <c r="I131" s="205">
        <f t="shared" si="18"/>
        <v>0</v>
      </c>
      <c r="J131" s="66"/>
      <c r="K131" s="210">
        <v>1</v>
      </c>
      <c r="L131" s="205">
        <f t="shared" si="17"/>
        <v>2341.9284471395895</v>
      </c>
      <c r="M131" s="66"/>
      <c r="N131" s="210"/>
      <c r="O131" s="205"/>
    </row>
    <row r="132" spans="1:46" ht="38.25" x14ac:dyDescent="0.2">
      <c r="A132" s="62" t="s">
        <v>495</v>
      </c>
      <c r="B132" s="62" t="s">
        <v>351</v>
      </c>
      <c r="C132" s="205">
        <f>'Planilha Orçamentária'!Q132</f>
        <v>2506.3801367304195</v>
      </c>
      <c r="D132" s="197"/>
      <c r="E132" s="210"/>
      <c r="F132" s="205">
        <f t="shared" si="19"/>
        <v>0</v>
      </c>
      <c r="G132" s="66"/>
      <c r="H132" s="210"/>
      <c r="I132" s="205">
        <f t="shared" si="18"/>
        <v>0</v>
      </c>
      <c r="J132" s="66"/>
      <c r="K132" s="210">
        <v>1</v>
      </c>
      <c r="L132" s="205">
        <f t="shared" si="17"/>
        <v>2506.3801367304195</v>
      </c>
      <c r="M132" s="66"/>
      <c r="N132" s="210"/>
      <c r="O132" s="205"/>
    </row>
    <row r="133" spans="1:46" ht="25.5" x14ac:dyDescent="0.2">
      <c r="A133" s="62" t="s">
        <v>496</v>
      </c>
      <c r="B133" s="62" t="s">
        <v>354</v>
      </c>
      <c r="C133" s="205">
        <f>'Planilha Orçamentária'!Q133</f>
        <v>4172.7539823451052</v>
      </c>
      <c r="D133" s="197"/>
      <c r="E133" s="210"/>
      <c r="F133" s="205">
        <f t="shared" si="19"/>
        <v>0</v>
      </c>
      <c r="G133" s="66"/>
      <c r="H133" s="210"/>
      <c r="I133" s="205">
        <f t="shared" si="18"/>
        <v>0</v>
      </c>
      <c r="J133" s="66"/>
      <c r="K133" s="210">
        <v>1</v>
      </c>
      <c r="L133" s="205">
        <f t="shared" si="17"/>
        <v>4172.7539823451052</v>
      </c>
      <c r="M133" s="66"/>
      <c r="N133" s="210"/>
      <c r="O133" s="205"/>
    </row>
    <row r="134" spans="1:46" s="61" customFormat="1" ht="12.75" x14ac:dyDescent="0.2">
      <c r="A134" s="53" t="s">
        <v>355</v>
      </c>
      <c r="B134" s="53" t="s">
        <v>356</v>
      </c>
      <c r="C134" s="204">
        <f>'Planilha Orçamentária'!F134</f>
        <v>1232.8818396665927</v>
      </c>
      <c r="D134" s="196"/>
      <c r="E134" s="209">
        <f>F134/C134</f>
        <v>0</v>
      </c>
      <c r="F134" s="207">
        <f>SUM(F135:F142)</f>
        <v>0</v>
      </c>
      <c r="G134" s="55"/>
      <c r="H134" s="213">
        <f>I134/C134</f>
        <v>0</v>
      </c>
      <c r="I134" s="207">
        <f>SUM(I135:I142)</f>
        <v>0</v>
      </c>
      <c r="J134" s="55"/>
      <c r="K134" s="213">
        <f>L134/C134</f>
        <v>1</v>
      </c>
      <c r="L134" s="207">
        <f>SUM(L135:L142)</f>
        <v>1232.8818396665927</v>
      </c>
      <c r="M134" s="55"/>
      <c r="N134" s="213"/>
      <c r="O134" s="207"/>
      <c r="P134" s="8"/>
      <c r="Q134" s="192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</row>
    <row r="135" spans="1:46" x14ac:dyDescent="0.2">
      <c r="A135" s="62" t="s">
        <v>497</v>
      </c>
      <c r="B135" s="62" t="s">
        <v>359</v>
      </c>
      <c r="C135" s="205">
        <f>'Planilha Orçamentária'!Q135</f>
        <v>134.63881019132296</v>
      </c>
      <c r="D135" s="197"/>
      <c r="E135" s="210"/>
      <c r="F135" s="205">
        <f t="shared" si="19"/>
        <v>0</v>
      </c>
      <c r="G135" s="66"/>
      <c r="H135" s="210"/>
      <c r="I135" s="205">
        <f t="shared" si="18"/>
        <v>0</v>
      </c>
      <c r="J135" s="66"/>
      <c r="K135" s="210">
        <v>1</v>
      </c>
      <c r="L135" s="205">
        <f t="shared" si="17"/>
        <v>134.63881019132296</v>
      </c>
      <c r="M135" s="66"/>
      <c r="N135" s="210"/>
      <c r="O135" s="205"/>
    </row>
    <row r="136" spans="1:46" x14ac:dyDescent="0.2">
      <c r="A136" s="62" t="s">
        <v>360</v>
      </c>
      <c r="B136" s="62" t="s">
        <v>362</v>
      </c>
      <c r="C136" s="205">
        <f>'Planilha Orçamentária'!Q136</f>
        <v>204.83084296268055</v>
      </c>
      <c r="D136" s="197"/>
      <c r="E136" s="210"/>
      <c r="F136" s="205">
        <f t="shared" si="19"/>
        <v>0</v>
      </c>
      <c r="G136" s="66"/>
      <c r="H136" s="210"/>
      <c r="I136" s="205">
        <f t="shared" si="18"/>
        <v>0</v>
      </c>
      <c r="J136" s="66"/>
      <c r="K136" s="210">
        <v>1</v>
      </c>
      <c r="L136" s="205">
        <f t="shared" si="17"/>
        <v>204.83084296268055</v>
      </c>
      <c r="M136" s="66"/>
      <c r="N136" s="210"/>
      <c r="O136" s="205"/>
    </row>
    <row r="137" spans="1:46" x14ac:dyDescent="0.2">
      <c r="A137" s="62" t="s">
        <v>498</v>
      </c>
      <c r="B137" s="62" t="s">
        <v>365</v>
      </c>
      <c r="C137" s="205">
        <f>'Planilha Orçamentária'!Q137</f>
        <v>645.21715533244367</v>
      </c>
      <c r="D137" s="197"/>
      <c r="E137" s="210"/>
      <c r="F137" s="205">
        <f t="shared" si="19"/>
        <v>0</v>
      </c>
      <c r="G137" s="66"/>
      <c r="H137" s="210"/>
      <c r="I137" s="205">
        <f t="shared" si="18"/>
        <v>0</v>
      </c>
      <c r="J137" s="66"/>
      <c r="K137" s="210">
        <v>1</v>
      </c>
      <c r="L137" s="205">
        <f t="shared" si="17"/>
        <v>645.21715533244367</v>
      </c>
      <c r="M137" s="66"/>
      <c r="N137" s="210"/>
      <c r="O137" s="205"/>
    </row>
    <row r="138" spans="1:46" x14ac:dyDescent="0.2">
      <c r="A138" s="62" t="s">
        <v>499</v>
      </c>
      <c r="B138" s="62" t="s">
        <v>368</v>
      </c>
      <c r="C138" s="205">
        <f>'Planilha Orçamentária'!Q138</f>
        <v>19.733703163477763</v>
      </c>
      <c r="D138" s="197"/>
      <c r="E138" s="210"/>
      <c r="F138" s="205">
        <f t="shared" si="19"/>
        <v>0</v>
      </c>
      <c r="G138" s="66"/>
      <c r="H138" s="210"/>
      <c r="I138" s="205">
        <f t="shared" si="18"/>
        <v>0</v>
      </c>
      <c r="J138" s="66"/>
      <c r="K138" s="210">
        <v>1</v>
      </c>
      <c r="L138" s="205">
        <f t="shared" ref="L138:L142" si="20">K138*C138</f>
        <v>19.733703163477763</v>
      </c>
      <c r="M138" s="66"/>
      <c r="N138" s="210"/>
      <c r="O138" s="205"/>
    </row>
    <row r="139" spans="1:46" x14ac:dyDescent="0.2">
      <c r="A139" s="62" t="s">
        <v>500</v>
      </c>
      <c r="B139" s="62" t="s">
        <v>371</v>
      </c>
      <c r="C139" s="205">
        <f>'Planilha Orçamentária'!Q139</f>
        <v>24.979371093009824</v>
      </c>
      <c r="D139" s="197"/>
      <c r="E139" s="210"/>
      <c r="F139" s="205">
        <f t="shared" si="19"/>
        <v>0</v>
      </c>
      <c r="G139" s="66"/>
      <c r="H139" s="210"/>
      <c r="I139" s="205">
        <f t="shared" si="18"/>
        <v>0</v>
      </c>
      <c r="J139" s="66"/>
      <c r="K139" s="210">
        <v>1</v>
      </c>
      <c r="L139" s="205">
        <f t="shared" si="20"/>
        <v>24.979371093009824</v>
      </c>
      <c r="M139" s="66"/>
      <c r="N139" s="210"/>
      <c r="O139" s="205"/>
    </row>
    <row r="140" spans="1:46" ht="25.5" x14ac:dyDescent="0.2">
      <c r="A140" s="62" t="s">
        <v>501</v>
      </c>
      <c r="B140" s="62" t="s">
        <v>374</v>
      </c>
      <c r="C140" s="205">
        <f>'Planilha Orçamentária'!Q140</f>
        <v>50.533267721158872</v>
      </c>
      <c r="D140" s="197"/>
      <c r="E140" s="210"/>
      <c r="F140" s="205">
        <f t="shared" si="19"/>
        <v>0</v>
      </c>
      <c r="G140" s="66"/>
      <c r="H140" s="210"/>
      <c r="I140" s="205">
        <f t="shared" si="18"/>
        <v>0</v>
      </c>
      <c r="J140" s="66"/>
      <c r="K140" s="210">
        <v>1</v>
      </c>
      <c r="L140" s="205">
        <f t="shared" si="20"/>
        <v>50.533267721158872</v>
      </c>
      <c r="M140" s="66"/>
      <c r="N140" s="210"/>
      <c r="O140" s="205"/>
    </row>
    <row r="141" spans="1:46" x14ac:dyDescent="0.2">
      <c r="A141" s="62" t="s">
        <v>502</v>
      </c>
      <c r="B141" s="62" t="s">
        <v>377</v>
      </c>
      <c r="C141" s="205">
        <f>'Planilha Orçamentária'!Q141</f>
        <v>50.533267721158872</v>
      </c>
      <c r="D141" s="197"/>
      <c r="E141" s="210"/>
      <c r="F141" s="205">
        <f t="shared" si="19"/>
        <v>0</v>
      </c>
      <c r="G141" s="66"/>
      <c r="H141" s="210"/>
      <c r="I141" s="205">
        <f t="shared" si="18"/>
        <v>0</v>
      </c>
      <c r="J141" s="66"/>
      <c r="K141" s="210">
        <v>1</v>
      </c>
      <c r="L141" s="205">
        <f t="shared" si="20"/>
        <v>50.533267721158872</v>
      </c>
      <c r="M141" s="66"/>
      <c r="N141" s="210"/>
      <c r="O141" s="205"/>
    </row>
    <row r="142" spans="1:46" x14ac:dyDescent="0.2">
      <c r="A142" s="62" t="s">
        <v>503</v>
      </c>
      <c r="B142" s="62" t="s">
        <v>380</v>
      </c>
      <c r="C142" s="205">
        <f>'Planilha Orçamentária'!Q142</f>
        <v>102.41542148134027</v>
      </c>
      <c r="D142" s="197"/>
      <c r="E142" s="210"/>
      <c r="F142" s="205">
        <f t="shared" si="19"/>
        <v>0</v>
      </c>
      <c r="G142" s="66"/>
      <c r="H142" s="210"/>
      <c r="I142" s="205">
        <f t="shared" si="18"/>
        <v>0</v>
      </c>
      <c r="J142" s="66"/>
      <c r="K142" s="210">
        <v>1</v>
      </c>
      <c r="L142" s="205">
        <f t="shared" si="20"/>
        <v>102.41542148134027</v>
      </c>
      <c r="M142" s="66"/>
      <c r="N142" s="210"/>
      <c r="O142" s="205"/>
    </row>
    <row r="143" spans="1:46" s="61" customFormat="1" ht="12.75" x14ac:dyDescent="0.2">
      <c r="A143" s="53">
        <v>13</v>
      </c>
      <c r="B143" s="53" t="s">
        <v>382</v>
      </c>
      <c r="C143" s="204">
        <f>'Planilha Orçamentária'!F143</f>
        <v>1036.3191685356985</v>
      </c>
      <c r="D143" s="196"/>
      <c r="E143" s="209">
        <f>F143/C143</f>
        <v>0.26017788704895511</v>
      </c>
      <c r="F143" s="207">
        <f>SUM(F144:F145)</f>
        <v>269.62733157794804</v>
      </c>
      <c r="G143" s="55"/>
      <c r="H143" s="213">
        <f>I143/C143</f>
        <v>0.73982211295104494</v>
      </c>
      <c r="I143" s="207">
        <f>SUM(I144:I145)</f>
        <v>766.69183695775052</v>
      </c>
      <c r="J143" s="55"/>
      <c r="K143" s="213">
        <f>L143/C143</f>
        <v>0</v>
      </c>
      <c r="L143" s="207">
        <f>SUM(L144:L145)</f>
        <v>0</v>
      </c>
      <c r="M143" s="55"/>
      <c r="N143" s="213"/>
      <c r="O143" s="207"/>
      <c r="P143" s="8"/>
      <c r="Q143" s="192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</row>
    <row r="144" spans="1:46" x14ac:dyDescent="0.2">
      <c r="A144" s="62" t="s">
        <v>504</v>
      </c>
      <c r="B144" s="62" t="s">
        <v>385</v>
      </c>
      <c r="C144" s="205">
        <f>'Planilha Orçamentária'!Q144</f>
        <v>269.62733157794804</v>
      </c>
      <c r="D144" s="197"/>
      <c r="E144" s="210">
        <v>1</v>
      </c>
      <c r="F144" s="205">
        <f t="shared" si="19"/>
        <v>269.62733157794804</v>
      </c>
      <c r="G144" s="66"/>
      <c r="H144" s="210"/>
      <c r="I144" s="205">
        <f t="shared" si="18"/>
        <v>0</v>
      </c>
      <c r="J144" s="66"/>
      <c r="K144" s="210"/>
      <c r="L144" s="205">
        <f t="shared" ref="L144:L149" si="21">K144*C144</f>
        <v>0</v>
      </c>
      <c r="M144" s="66"/>
      <c r="N144" s="210"/>
      <c r="O144" s="205"/>
    </row>
    <row r="145" spans="1:46" ht="38.25" x14ac:dyDescent="0.2">
      <c r="A145" s="62" t="s">
        <v>505</v>
      </c>
      <c r="B145" s="62" t="s">
        <v>388</v>
      </c>
      <c r="C145" s="205">
        <f>'Planilha Orçamentária'!Q145</f>
        <v>766.69183695775052</v>
      </c>
      <c r="D145" s="197"/>
      <c r="E145" s="210"/>
      <c r="F145" s="205">
        <f t="shared" si="19"/>
        <v>0</v>
      </c>
      <c r="G145" s="66"/>
      <c r="H145" s="211">
        <v>1</v>
      </c>
      <c r="I145" s="205">
        <f t="shared" si="18"/>
        <v>766.69183695775052</v>
      </c>
      <c r="J145" s="66"/>
      <c r="K145" s="210"/>
      <c r="L145" s="205">
        <f t="shared" si="21"/>
        <v>0</v>
      </c>
      <c r="M145" s="66"/>
      <c r="N145" s="210"/>
      <c r="O145" s="205"/>
    </row>
    <row r="146" spans="1:46" s="61" customFormat="1" ht="12.75" x14ac:dyDescent="0.2">
      <c r="A146" s="53">
        <v>14</v>
      </c>
      <c r="B146" s="53" t="s">
        <v>390</v>
      </c>
      <c r="C146" s="204">
        <f>'Planilha Orçamentária'!F146</f>
        <v>1319.1106286796628</v>
      </c>
      <c r="D146" s="196"/>
      <c r="E146" s="209">
        <f>F146/C146</f>
        <v>0.33337751855779424</v>
      </c>
      <c r="F146" s="207">
        <f>SUM(F147:F149)</f>
        <v>439.7618280924379</v>
      </c>
      <c r="G146" s="55"/>
      <c r="H146" s="213">
        <f>I146/C146</f>
        <v>0</v>
      </c>
      <c r="I146" s="216">
        <f>SUM(I147:I149)</f>
        <v>0</v>
      </c>
      <c r="J146" s="55"/>
      <c r="K146" s="213">
        <f>L146/C146</f>
        <v>0.66662248144220582</v>
      </c>
      <c r="L146" s="207">
        <f>SUM(L147:L149)</f>
        <v>879.3488005872249</v>
      </c>
      <c r="M146" s="55"/>
      <c r="N146" s="213"/>
      <c r="O146" s="207"/>
      <c r="P146" s="8"/>
      <c r="Q146" s="192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</row>
    <row r="147" spans="1:46" x14ac:dyDescent="0.2">
      <c r="A147" s="62" t="s">
        <v>506</v>
      </c>
      <c r="B147" s="62" t="s">
        <v>394</v>
      </c>
      <c r="C147" s="205">
        <f>'Planilha Orçamentária'!Q147</f>
        <v>465.64045654479617</v>
      </c>
      <c r="D147" s="197"/>
      <c r="E147" s="210"/>
      <c r="F147" s="205">
        <f t="shared" si="19"/>
        <v>0</v>
      </c>
      <c r="G147" s="66"/>
      <c r="H147" s="214"/>
      <c r="I147" s="205">
        <f t="shared" si="18"/>
        <v>0</v>
      </c>
      <c r="J147" s="66"/>
      <c r="K147" s="210">
        <v>1</v>
      </c>
      <c r="L147" s="205">
        <f t="shared" si="21"/>
        <v>465.64045654479617</v>
      </c>
      <c r="M147" s="66"/>
      <c r="N147" s="210"/>
      <c r="O147" s="205"/>
    </row>
    <row r="148" spans="1:46" ht="25.5" x14ac:dyDescent="0.2">
      <c r="A148" s="96" t="s">
        <v>507</v>
      </c>
      <c r="B148" s="62" t="s">
        <v>397</v>
      </c>
      <c r="C148" s="205">
        <f>'Planilha Orçamentária'!Q148</f>
        <v>413.70834404242873</v>
      </c>
      <c r="D148" s="197"/>
      <c r="E148" s="210"/>
      <c r="F148" s="205">
        <f t="shared" si="19"/>
        <v>0</v>
      </c>
      <c r="G148" s="66"/>
      <c r="H148" s="210"/>
      <c r="I148" s="205">
        <f t="shared" si="18"/>
        <v>0</v>
      </c>
      <c r="J148" s="66"/>
      <c r="K148" s="210">
        <v>1</v>
      </c>
      <c r="L148" s="205">
        <f t="shared" si="21"/>
        <v>413.70834404242873</v>
      </c>
      <c r="M148" s="66"/>
      <c r="N148" s="210"/>
      <c r="O148" s="205"/>
    </row>
    <row r="149" spans="1:46" ht="25.5" x14ac:dyDescent="0.2">
      <c r="A149" s="96" t="s">
        <v>508</v>
      </c>
      <c r="B149" s="96" t="s">
        <v>400</v>
      </c>
      <c r="C149" s="206">
        <f>'Planilha Orçamentária'!Q149</f>
        <v>439.7618280924379</v>
      </c>
      <c r="D149" s="208"/>
      <c r="E149" s="211">
        <v>1</v>
      </c>
      <c r="F149" s="206">
        <f t="shared" si="19"/>
        <v>439.7618280924379</v>
      </c>
      <c r="G149" s="185"/>
      <c r="H149" s="211"/>
      <c r="I149" s="206">
        <f t="shared" si="18"/>
        <v>0</v>
      </c>
      <c r="J149" s="185"/>
      <c r="K149" s="211"/>
      <c r="L149" s="206">
        <f t="shared" si="21"/>
        <v>0</v>
      </c>
      <c r="M149" s="185"/>
      <c r="N149" s="211"/>
      <c r="O149" s="206"/>
    </row>
    <row r="150" spans="1:46" ht="21" customHeight="1" x14ac:dyDescent="0.2">
      <c r="A150" s="72"/>
      <c r="B150" s="187" t="s">
        <v>588</v>
      </c>
      <c r="C150" s="74">
        <f>C146+C143+C134+C121+C89+C76+C72+C65+C58+C52+C45+C39+C22+C14</f>
        <v>154540.41494533321</v>
      </c>
      <c r="D150" s="186"/>
      <c r="E150" s="188">
        <f>F150/C150</f>
        <v>0.20362648094004021</v>
      </c>
      <c r="F150" s="189">
        <f>F146+F143+F134+F121+F89+F76+F72+F65+F58+F52+F45+F39+F22+F14</f>
        <v>31468.520858331798</v>
      </c>
      <c r="G150" s="190"/>
      <c r="H150" s="188">
        <f>I150/C150</f>
        <v>0.34342253736062323</v>
      </c>
      <c r="I150" s="189">
        <f>I146+I143+I134+I121+I89+I76+I72+I65+I58+I52+I45+I39+I22+I14</f>
        <v>53072.661425289909</v>
      </c>
      <c r="J150" s="191"/>
      <c r="K150" s="188">
        <f>L150/C150</f>
        <v>0.40295098169933652</v>
      </c>
      <c r="L150" s="189">
        <f>L146+L143+L134+L121+L89+L76+L72+L65+L58+L52+L45+L39+L22+L14-O150</f>
        <v>62272.21191444483</v>
      </c>
      <c r="M150" s="191"/>
      <c r="N150" s="188">
        <f>O150/C150</f>
        <v>0.05</v>
      </c>
      <c r="O150" s="189">
        <f>C150*0.05</f>
        <v>7727.0207472666607</v>
      </c>
    </row>
    <row r="151" spans="1:46" s="83" customFormat="1" ht="26.25" customHeight="1" x14ac:dyDescent="0.2">
      <c r="A151" s="72"/>
      <c r="B151" s="187" t="s">
        <v>587</v>
      </c>
      <c r="C151" s="74">
        <f>C150</f>
        <v>154540.41494533321</v>
      </c>
      <c r="D151" s="186"/>
      <c r="E151" s="188">
        <f>E150</f>
        <v>0.20362648094004021</v>
      </c>
      <c r="F151" s="189">
        <f>F150</f>
        <v>31468.520858331798</v>
      </c>
      <c r="G151" s="190"/>
      <c r="H151" s="188">
        <f>H150+E150</f>
        <v>0.54704901830066344</v>
      </c>
      <c r="I151" s="189">
        <f>I150+F150</f>
        <v>84541.182283621703</v>
      </c>
      <c r="J151" s="191"/>
      <c r="K151" s="188">
        <f>K150+H150+E150</f>
        <v>0.95</v>
      </c>
      <c r="L151" s="189">
        <f>L150+I150+F150</f>
        <v>146813.39419806653</v>
      </c>
      <c r="M151" s="191"/>
      <c r="N151" s="188">
        <f>N150+K150+H150+E150</f>
        <v>0.99999999999999989</v>
      </c>
      <c r="O151" s="189">
        <f>O150+L150+I150+F150</f>
        <v>154540.41494533318</v>
      </c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</row>
    <row r="152" spans="1:46" x14ac:dyDescent="0.2">
      <c r="E152" s="8"/>
      <c r="F152" s="85"/>
      <c r="H152" s="8"/>
      <c r="I152" s="85"/>
    </row>
    <row r="153" spans="1:46" ht="24.75" customHeight="1" x14ac:dyDescent="0.2">
      <c r="B153" s="243" t="s">
        <v>426</v>
      </c>
      <c r="C153" s="243"/>
      <c r="D153" s="243"/>
      <c r="E153" s="243"/>
      <c r="F153" s="243"/>
      <c r="G153" s="243"/>
      <c r="H153" s="243"/>
      <c r="I153" s="243"/>
      <c r="J153" s="243"/>
      <c r="K153" s="243"/>
      <c r="L153" s="243"/>
    </row>
    <row r="154" spans="1:46" x14ac:dyDescent="0.2">
      <c r="E154" s="8"/>
      <c r="F154" s="85"/>
      <c r="H154" s="8"/>
      <c r="I154" s="85"/>
      <c r="L154" s="244" t="s">
        <v>597</v>
      </c>
      <c r="M154" s="244"/>
      <c r="N154" s="244"/>
      <c r="O154" s="244"/>
    </row>
    <row r="155" spans="1:46" x14ac:dyDescent="0.2">
      <c r="E155" s="8"/>
      <c r="F155" s="85"/>
      <c r="H155" s="8"/>
      <c r="I155" s="85"/>
      <c r="L155" s="86"/>
    </row>
    <row r="156" spans="1:46" x14ac:dyDescent="0.2">
      <c r="E156" s="87" t="s">
        <v>427</v>
      </c>
      <c r="F156" s="85"/>
      <c r="H156" s="87"/>
      <c r="I156" s="85"/>
      <c r="K156" s="179"/>
      <c r="L156" s="247" t="s">
        <v>428</v>
      </c>
      <c r="M156" s="247"/>
      <c r="N156" s="247"/>
      <c r="O156" s="247"/>
    </row>
    <row r="157" spans="1:46" x14ac:dyDescent="0.2">
      <c r="E157" s="85"/>
      <c r="F157" s="85"/>
      <c r="H157" s="85"/>
      <c r="I157" s="85"/>
      <c r="K157" s="178"/>
      <c r="L157" s="245" t="s">
        <v>430</v>
      </c>
      <c r="M157" s="245"/>
      <c r="N157" s="245"/>
      <c r="O157" s="245"/>
    </row>
    <row r="158" spans="1:46" x14ac:dyDescent="0.2">
      <c r="E158" s="90"/>
      <c r="F158" s="90"/>
      <c r="G158" s="85"/>
      <c r="H158" s="90"/>
      <c r="I158" s="90"/>
      <c r="J158" s="85"/>
      <c r="K158" s="178"/>
      <c r="L158" s="245" t="s">
        <v>429</v>
      </c>
      <c r="M158" s="245"/>
      <c r="N158" s="245"/>
      <c r="O158" s="245"/>
    </row>
    <row r="159" spans="1:46" x14ac:dyDescent="0.2">
      <c r="E159" s="91"/>
      <c r="F159" s="90"/>
      <c r="G159" s="85"/>
      <c r="H159" s="91"/>
      <c r="I159" s="90"/>
      <c r="J159" s="92"/>
      <c r="K159" s="178"/>
      <c r="L159" s="245" t="s">
        <v>431</v>
      </c>
      <c r="M159" s="245"/>
      <c r="N159" s="245"/>
      <c r="O159" s="245"/>
    </row>
    <row r="160" spans="1:46" x14ac:dyDescent="0.2">
      <c r="G160" s="85"/>
      <c r="J160" s="93"/>
    </row>
    <row r="161" spans="7:11" x14ac:dyDescent="0.2">
      <c r="G161" s="94"/>
      <c r="J161" s="93"/>
      <c r="K161" s="91"/>
    </row>
  </sheetData>
  <mergeCells count="10">
    <mergeCell ref="L159:O159"/>
    <mergeCell ref="L154:O154"/>
    <mergeCell ref="E12:F12"/>
    <mergeCell ref="H12:I12"/>
    <mergeCell ref="K12:L12"/>
    <mergeCell ref="B153:L153"/>
    <mergeCell ref="N12:O12"/>
    <mergeCell ref="L157:O157"/>
    <mergeCell ref="L156:O156"/>
    <mergeCell ref="L158:O158"/>
  </mergeCells>
  <pageMargins left="0.51181102362204722" right="0.51181102362204722" top="0.78740157480314965" bottom="0.78740157480314965" header="0.31496062992125984" footer="0.31496062992125984"/>
  <pageSetup paperSize="9" scale="5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271F0-FD5A-459E-9CD6-C7E696AA0927}">
  <dimension ref="A3:AMK66"/>
  <sheetViews>
    <sheetView topLeftCell="A19" workbookViewId="0">
      <selection activeCell="L47" sqref="L47"/>
    </sheetView>
  </sheetViews>
  <sheetFormatPr defaultColWidth="9" defaultRowHeight="14.25" x14ac:dyDescent="0.2"/>
  <cols>
    <col min="1" max="2" width="9" style="1"/>
    <col min="3" max="3" width="40.625" style="1" customWidth="1"/>
    <col min="4" max="4" width="14.75" style="97" customWidth="1"/>
    <col min="5" max="11" width="9" style="1"/>
    <col min="12" max="12" width="12.5" style="1" customWidth="1"/>
    <col min="13" max="1025" width="9" style="1"/>
  </cols>
  <sheetData>
    <row r="3" spans="2:13" ht="15" thickBot="1" x14ac:dyDescent="0.25"/>
    <row r="4" spans="2:13" ht="20.25" thickTop="1" thickBot="1" x14ac:dyDescent="0.25">
      <c r="B4" s="98"/>
      <c r="C4" s="98" t="s">
        <v>509</v>
      </c>
      <c r="D4" s="98"/>
      <c r="E4" s="99"/>
      <c r="F4" s="99"/>
      <c r="G4" s="99"/>
      <c r="H4" s="99"/>
      <c r="I4" s="99"/>
      <c r="J4" s="99"/>
      <c r="K4" s="99"/>
      <c r="L4" s="99"/>
      <c r="M4" s="99"/>
    </row>
    <row r="5" spans="2:13" ht="15" thickTop="1" x14ac:dyDescent="0.2">
      <c r="B5" s="250" t="s">
        <v>574</v>
      </c>
      <c r="C5" s="250"/>
      <c r="D5" s="250"/>
      <c r="E5" s="99"/>
      <c r="F5" s="99"/>
      <c r="G5" s="99"/>
      <c r="H5" s="99"/>
      <c r="I5" s="99"/>
      <c r="J5" s="99"/>
      <c r="K5" s="99"/>
      <c r="L5" s="99"/>
      <c r="M5" s="99"/>
    </row>
    <row r="6" spans="2:13" ht="15.75" customHeight="1" x14ac:dyDescent="0.2">
      <c r="B6" s="251" t="s">
        <v>575</v>
      </c>
      <c r="C6" s="251"/>
      <c r="D6" s="251"/>
      <c r="E6" s="99"/>
      <c r="F6" s="99"/>
      <c r="G6" s="99"/>
      <c r="H6" s="99"/>
      <c r="I6" s="99"/>
      <c r="J6" s="99"/>
      <c r="K6" s="99"/>
      <c r="L6" s="99"/>
      <c r="M6" s="99"/>
    </row>
    <row r="7" spans="2:13" ht="15.75" x14ac:dyDescent="0.2">
      <c r="B7" s="252"/>
      <c r="C7" s="252"/>
      <c r="D7" s="252"/>
      <c r="E7" s="99"/>
      <c r="F7" s="99"/>
      <c r="G7" s="99"/>
      <c r="H7" s="99"/>
      <c r="I7" s="99"/>
      <c r="J7" s="99"/>
      <c r="K7" s="99"/>
      <c r="L7" s="99"/>
      <c r="M7" s="99"/>
    </row>
    <row r="8" spans="2:13" x14ac:dyDescent="0.2">
      <c r="B8" s="253"/>
      <c r="C8" s="253"/>
      <c r="D8" s="253" t="s">
        <v>510</v>
      </c>
      <c r="E8" s="99"/>
      <c r="F8" s="99"/>
      <c r="G8" s="99"/>
      <c r="H8" s="99"/>
      <c r="I8" s="99"/>
      <c r="J8" s="99"/>
      <c r="K8" s="99"/>
      <c r="L8" s="99"/>
      <c r="M8" s="99"/>
    </row>
    <row r="9" spans="2:13" x14ac:dyDescent="0.2">
      <c r="B9" s="253"/>
      <c r="C9" s="253"/>
      <c r="D9" s="253"/>
      <c r="E9" s="99"/>
      <c r="F9" s="99"/>
      <c r="G9" s="99"/>
      <c r="H9" s="99"/>
      <c r="I9" s="99"/>
      <c r="J9" s="99"/>
      <c r="K9" s="99"/>
      <c r="L9" s="99"/>
      <c r="M9" s="99"/>
    </row>
    <row r="10" spans="2:13" x14ac:dyDescent="0.2">
      <c r="B10" s="253"/>
      <c r="C10" s="253"/>
      <c r="D10" s="253"/>
      <c r="E10" s="99"/>
      <c r="F10" s="99"/>
      <c r="G10" s="99"/>
      <c r="H10" s="99"/>
      <c r="I10" s="99"/>
      <c r="J10" s="99"/>
      <c r="K10" s="99"/>
      <c r="L10" s="99"/>
      <c r="M10" s="99"/>
    </row>
    <row r="11" spans="2:13" x14ac:dyDescent="0.2">
      <c r="B11" s="100" t="s">
        <v>511</v>
      </c>
      <c r="C11" s="101" t="s">
        <v>512</v>
      </c>
      <c r="D11" s="102"/>
      <c r="E11" s="99"/>
      <c r="F11" s="99"/>
      <c r="G11" s="99"/>
      <c r="H11" s="99"/>
      <c r="I11" s="99"/>
      <c r="J11" s="99"/>
      <c r="K11" s="99"/>
      <c r="L11" s="99"/>
      <c r="M11" s="99"/>
    </row>
    <row r="12" spans="2:13" x14ac:dyDescent="0.2">
      <c r="B12" s="100"/>
      <c r="C12" s="103"/>
      <c r="D12" s="102"/>
      <c r="E12" s="99"/>
      <c r="F12" s="99"/>
      <c r="G12" s="99"/>
      <c r="H12" s="99"/>
      <c r="I12" s="99"/>
      <c r="J12" s="99"/>
      <c r="K12" s="99"/>
      <c r="L12" s="99"/>
      <c r="M12" s="99"/>
    </row>
    <row r="13" spans="2:13" x14ac:dyDescent="0.2">
      <c r="B13" s="100" t="s">
        <v>513</v>
      </c>
      <c r="C13" s="248" t="s">
        <v>514</v>
      </c>
      <c r="D13" s="248"/>
      <c r="E13" s="99"/>
      <c r="F13" s="99"/>
      <c r="G13" s="99"/>
      <c r="H13" s="99"/>
      <c r="I13" s="99"/>
      <c r="J13" s="99"/>
      <c r="K13" s="99"/>
      <c r="L13" s="99"/>
      <c r="M13" s="99"/>
    </row>
    <row r="14" spans="2:13" x14ac:dyDescent="0.2">
      <c r="B14" s="100" t="s">
        <v>515</v>
      </c>
      <c r="C14" s="100" t="s">
        <v>516</v>
      </c>
      <c r="D14" s="104">
        <v>2.5000000000000001E-3</v>
      </c>
      <c r="E14" s="99"/>
      <c r="F14" s="99"/>
      <c r="G14" s="99"/>
      <c r="H14" s="99"/>
      <c r="I14" s="99"/>
      <c r="J14" s="99"/>
      <c r="K14" s="99"/>
      <c r="L14" s="99"/>
      <c r="M14" s="99"/>
    </row>
    <row r="15" spans="2:13" x14ac:dyDescent="0.2">
      <c r="B15" s="100" t="s">
        <v>517</v>
      </c>
      <c r="C15" s="100" t="s">
        <v>518</v>
      </c>
      <c r="D15" s="104">
        <v>3.5000000000000001E-3</v>
      </c>
      <c r="E15" s="99"/>
      <c r="F15" s="99"/>
      <c r="G15" s="99"/>
      <c r="H15" s="99"/>
      <c r="I15" s="99"/>
      <c r="J15" s="99"/>
      <c r="K15" s="99"/>
      <c r="L15" s="99"/>
      <c r="M15" s="99"/>
    </row>
    <row r="16" spans="2:13" x14ac:dyDescent="0.2">
      <c r="B16" s="100" t="s">
        <v>519</v>
      </c>
      <c r="C16" s="100" t="s">
        <v>520</v>
      </c>
      <c r="D16" s="104">
        <v>3.5000000000000001E-3</v>
      </c>
      <c r="E16" s="99"/>
      <c r="F16" s="99"/>
      <c r="G16" s="99"/>
      <c r="H16" s="99"/>
      <c r="I16" s="99"/>
      <c r="J16" s="99"/>
      <c r="K16" s="99"/>
      <c r="L16" s="99"/>
      <c r="M16" s="99"/>
    </row>
    <row r="17" spans="2:13" x14ac:dyDescent="0.2">
      <c r="B17" s="100" t="s">
        <v>521</v>
      </c>
      <c r="C17" s="100" t="s">
        <v>522</v>
      </c>
      <c r="D17" s="104">
        <v>2.5000000000000001E-3</v>
      </c>
      <c r="E17" s="99"/>
      <c r="F17" s="99"/>
      <c r="G17" s="99"/>
      <c r="H17" s="99"/>
      <c r="I17" s="99"/>
      <c r="J17" s="99"/>
      <c r="K17" s="99"/>
      <c r="L17" s="99"/>
      <c r="M17" s="99"/>
    </row>
    <row r="18" spans="2:13" x14ac:dyDescent="0.2">
      <c r="B18" s="100" t="s">
        <v>523</v>
      </c>
      <c r="C18" s="100" t="s">
        <v>524</v>
      </c>
      <c r="D18" s="104">
        <v>3.5000000000000001E-3</v>
      </c>
      <c r="E18" s="99"/>
      <c r="F18" s="99"/>
      <c r="G18" s="99"/>
      <c r="H18" s="99"/>
      <c r="I18" s="99"/>
      <c r="J18" s="99"/>
      <c r="K18" s="99"/>
      <c r="L18" s="99"/>
      <c r="M18" s="99"/>
    </row>
    <row r="19" spans="2:13" x14ac:dyDescent="0.2">
      <c r="B19" s="100" t="s">
        <v>525</v>
      </c>
      <c r="C19" s="100" t="s">
        <v>526</v>
      </c>
      <c r="D19" s="104">
        <v>7.0000000000000001E-3</v>
      </c>
      <c r="E19" s="99"/>
      <c r="F19" s="99"/>
      <c r="G19" s="99"/>
      <c r="H19" s="99"/>
      <c r="I19" s="99"/>
      <c r="J19" s="99"/>
      <c r="K19" s="99"/>
      <c r="L19" s="99"/>
      <c r="M19" s="99"/>
    </row>
    <row r="20" spans="2:13" x14ac:dyDescent="0.2">
      <c r="B20" s="100"/>
      <c r="C20" s="103"/>
      <c r="D20" s="104"/>
      <c r="E20" s="99"/>
      <c r="F20" s="99"/>
      <c r="G20" s="99"/>
      <c r="H20" s="99"/>
      <c r="I20" s="99"/>
      <c r="J20" s="99"/>
      <c r="K20" s="99"/>
      <c r="L20" s="99"/>
      <c r="M20" s="99"/>
    </row>
    <row r="21" spans="2:13" x14ac:dyDescent="0.2">
      <c r="B21" s="100" t="s">
        <v>527</v>
      </c>
      <c r="C21" s="100" t="s">
        <v>528</v>
      </c>
      <c r="D21" s="104"/>
      <c r="E21" s="99"/>
      <c r="F21" s="99"/>
      <c r="G21" s="99"/>
      <c r="H21" s="99"/>
      <c r="I21" s="99"/>
      <c r="J21" s="99"/>
      <c r="K21" s="99"/>
      <c r="L21" s="99"/>
      <c r="M21" s="99"/>
    </row>
    <row r="22" spans="2:13" x14ac:dyDescent="0.2">
      <c r="B22" s="100" t="s">
        <v>529</v>
      </c>
      <c r="C22" s="100" t="s">
        <v>530</v>
      </c>
      <c r="D22" s="104">
        <v>2.0000000000000001E-4</v>
      </c>
      <c r="E22" s="99"/>
      <c r="F22" s="99"/>
      <c r="G22" s="99"/>
      <c r="H22" s="99"/>
      <c r="I22" s="99"/>
      <c r="J22" s="99"/>
      <c r="K22" s="99"/>
      <c r="L22" s="99"/>
      <c r="M22" s="99"/>
    </row>
    <row r="23" spans="2:13" x14ac:dyDescent="0.2">
      <c r="B23" s="100" t="s">
        <v>531</v>
      </c>
      <c r="C23" s="100" t="s">
        <v>532</v>
      </c>
      <c r="D23" s="104">
        <v>4.0000000000000002E-4</v>
      </c>
      <c r="E23" s="99"/>
      <c r="F23" s="99"/>
      <c r="G23" s="99"/>
      <c r="H23" s="99"/>
      <c r="I23" s="99"/>
      <c r="J23" s="99"/>
      <c r="K23" s="99"/>
      <c r="L23" s="99"/>
      <c r="M23" s="99"/>
    </row>
    <row r="24" spans="2:13" x14ac:dyDescent="0.2">
      <c r="B24" s="100" t="s">
        <v>533</v>
      </c>
      <c r="C24" s="100" t="s">
        <v>534</v>
      </c>
      <c r="D24" s="104">
        <v>4.0000000000000002E-4</v>
      </c>
      <c r="E24" s="99"/>
      <c r="F24" s="99"/>
      <c r="G24" s="99"/>
      <c r="H24" s="99"/>
      <c r="I24" s="99"/>
      <c r="J24" s="99"/>
      <c r="K24" s="99"/>
      <c r="L24" s="99"/>
      <c r="M24" s="99"/>
    </row>
    <row r="25" spans="2:13" x14ac:dyDescent="0.2">
      <c r="B25" s="100" t="s">
        <v>535</v>
      </c>
      <c r="C25" s="100" t="s">
        <v>536</v>
      </c>
      <c r="D25" s="104">
        <v>4.0000000000000002E-4</v>
      </c>
      <c r="E25" s="99"/>
      <c r="F25" s="99"/>
      <c r="G25" s="99"/>
      <c r="H25" s="99"/>
      <c r="I25" s="99"/>
      <c r="J25" s="99"/>
      <c r="K25" s="99"/>
      <c r="L25" s="99"/>
      <c r="M25" s="99"/>
    </row>
    <row r="26" spans="2:13" x14ac:dyDescent="0.2">
      <c r="B26" s="100" t="s">
        <v>537</v>
      </c>
      <c r="C26" s="100" t="s">
        <v>538</v>
      </c>
      <c r="D26" s="104">
        <v>4.0000000000000002E-4</v>
      </c>
      <c r="E26" s="99"/>
      <c r="F26" s="99"/>
      <c r="G26" s="99"/>
      <c r="H26" s="99"/>
      <c r="I26" s="99"/>
      <c r="J26" s="99"/>
      <c r="K26" s="99"/>
      <c r="L26" s="99"/>
      <c r="M26" s="99"/>
    </row>
    <row r="27" spans="2:13" x14ac:dyDescent="0.2">
      <c r="B27" s="100" t="s">
        <v>539</v>
      </c>
      <c r="C27" s="100" t="s">
        <v>540</v>
      </c>
      <c r="D27" s="104">
        <v>4.0000000000000002E-4</v>
      </c>
      <c r="E27" s="99"/>
      <c r="F27" s="99"/>
      <c r="G27" s="99"/>
      <c r="H27" s="99"/>
      <c r="I27" s="99"/>
      <c r="J27" s="99"/>
      <c r="K27" s="99"/>
      <c r="L27" s="99"/>
      <c r="M27" s="99"/>
    </row>
    <row r="28" spans="2:13" x14ac:dyDescent="0.2">
      <c r="B28" s="100" t="s">
        <v>541</v>
      </c>
      <c r="C28" s="100" t="s">
        <v>542</v>
      </c>
      <c r="D28" s="104">
        <v>5.0000000000000001E-4</v>
      </c>
      <c r="E28" s="99"/>
      <c r="F28" s="99"/>
      <c r="G28" s="99"/>
      <c r="H28" s="99"/>
      <c r="I28" s="99"/>
      <c r="J28" s="99"/>
      <c r="K28" s="99"/>
      <c r="L28" s="99"/>
      <c r="M28" s="99"/>
    </row>
    <row r="29" spans="2:13" x14ac:dyDescent="0.2">
      <c r="B29" s="100"/>
      <c r="C29" s="101" t="s">
        <v>543</v>
      </c>
      <c r="D29" s="105">
        <f>SUM(D14:D28)</f>
        <v>2.5200000000000004E-2</v>
      </c>
      <c r="E29" s="99"/>
      <c r="F29" s="99"/>
      <c r="G29" s="99"/>
      <c r="H29" s="99"/>
      <c r="I29" s="99"/>
      <c r="J29" s="99"/>
      <c r="K29" s="99"/>
      <c r="L29" s="99"/>
      <c r="M29" s="99"/>
    </row>
    <row r="30" spans="2:13" x14ac:dyDescent="0.2">
      <c r="B30" s="100"/>
      <c r="C30" s="103"/>
      <c r="D30" s="104"/>
      <c r="E30" s="99"/>
      <c r="F30" s="99"/>
      <c r="G30" s="99"/>
      <c r="H30" s="99"/>
      <c r="I30" s="99"/>
      <c r="J30" s="99"/>
      <c r="K30" s="99"/>
      <c r="L30" s="99"/>
      <c r="M30" s="99"/>
    </row>
    <row r="31" spans="2:13" x14ac:dyDescent="0.2">
      <c r="B31" s="100"/>
      <c r="C31" s="103"/>
      <c r="D31" s="104"/>
      <c r="E31" s="99"/>
      <c r="F31" s="99"/>
      <c r="G31" s="99"/>
      <c r="H31" s="99"/>
      <c r="I31" s="99"/>
      <c r="J31" s="99"/>
      <c r="K31" s="99"/>
      <c r="L31" s="99"/>
      <c r="M31" s="99"/>
    </row>
    <row r="32" spans="2:13" x14ac:dyDescent="0.2">
      <c r="B32" s="100">
        <v>2</v>
      </c>
      <c r="C32" s="101" t="s">
        <v>544</v>
      </c>
      <c r="D32" s="104"/>
      <c r="E32" s="99"/>
      <c r="F32" s="99"/>
      <c r="G32" s="99"/>
      <c r="H32" s="99"/>
      <c r="I32" s="99"/>
      <c r="J32" s="99"/>
      <c r="K32" s="99"/>
      <c r="L32" s="99"/>
      <c r="M32" s="99"/>
    </row>
    <row r="33" spans="2:13" x14ac:dyDescent="0.2">
      <c r="B33" s="100" t="s">
        <v>545</v>
      </c>
      <c r="C33" s="100" t="s">
        <v>546</v>
      </c>
      <c r="D33" s="104">
        <v>8.9999999999999993E-3</v>
      </c>
      <c r="E33" s="99"/>
      <c r="F33" s="99"/>
      <c r="G33" s="99"/>
      <c r="H33" s="99"/>
      <c r="I33" s="99"/>
      <c r="J33" s="99"/>
      <c r="K33" s="99"/>
      <c r="L33" s="99"/>
      <c r="M33" s="99"/>
    </row>
    <row r="34" spans="2:13" x14ac:dyDescent="0.2">
      <c r="B34" s="100" t="s">
        <v>547</v>
      </c>
      <c r="C34" s="100" t="s">
        <v>548</v>
      </c>
      <c r="D34" s="104">
        <v>3.5000000000000001E-3</v>
      </c>
      <c r="E34" s="99"/>
      <c r="F34" s="99"/>
      <c r="G34" s="99"/>
      <c r="H34" s="99"/>
      <c r="I34" s="99"/>
      <c r="J34" s="99"/>
      <c r="K34" s="99"/>
      <c r="L34" s="99"/>
      <c r="M34" s="99"/>
    </row>
    <row r="35" spans="2:13" x14ac:dyDescent="0.2">
      <c r="B35" s="100" t="s">
        <v>549</v>
      </c>
      <c r="C35" s="100" t="s">
        <v>550</v>
      </c>
      <c r="D35" s="104">
        <v>3.5000000000000001E-3</v>
      </c>
      <c r="E35" s="99"/>
      <c r="F35" s="99"/>
      <c r="G35" s="99"/>
      <c r="H35" s="99"/>
      <c r="I35" s="99"/>
      <c r="J35" s="99"/>
      <c r="K35" s="99"/>
      <c r="L35" s="99"/>
      <c r="M35" s="99"/>
    </row>
    <row r="36" spans="2:13" x14ac:dyDescent="0.2">
      <c r="B36" s="100"/>
      <c r="C36" s="101" t="s">
        <v>551</v>
      </c>
      <c r="D36" s="105">
        <f>SUM(D33:D35)</f>
        <v>1.6E-2</v>
      </c>
      <c r="E36" s="99"/>
      <c r="F36" s="99"/>
      <c r="G36" s="99"/>
      <c r="H36" s="99"/>
      <c r="I36" s="99"/>
      <c r="J36" s="99"/>
      <c r="K36" s="99"/>
      <c r="L36" s="99"/>
      <c r="M36" s="99"/>
    </row>
    <row r="37" spans="2:13" x14ac:dyDescent="0.2">
      <c r="B37" s="100"/>
      <c r="C37" s="103"/>
      <c r="D37" s="104"/>
      <c r="E37" s="99"/>
      <c r="F37" s="99"/>
      <c r="G37" s="99"/>
      <c r="H37" s="99"/>
      <c r="I37" s="99"/>
      <c r="J37" s="99"/>
      <c r="K37" s="99"/>
      <c r="L37" s="99"/>
      <c r="M37" s="99"/>
    </row>
    <row r="38" spans="2:13" x14ac:dyDescent="0.2">
      <c r="B38" s="100"/>
      <c r="C38" s="103"/>
      <c r="D38" s="104"/>
      <c r="E38" s="99"/>
      <c r="F38" s="99"/>
      <c r="G38" s="99"/>
      <c r="H38" s="99"/>
      <c r="I38" s="99"/>
      <c r="J38" s="99"/>
      <c r="K38" s="99"/>
      <c r="L38" s="99"/>
      <c r="M38" s="99"/>
    </row>
    <row r="39" spans="2:13" x14ac:dyDescent="0.2">
      <c r="B39" s="100">
        <v>3</v>
      </c>
      <c r="C39" s="101" t="s">
        <v>552</v>
      </c>
      <c r="D39" s="104"/>
      <c r="E39" s="99"/>
      <c r="F39" s="99"/>
      <c r="G39" s="99"/>
      <c r="H39" s="99"/>
      <c r="I39" s="99"/>
      <c r="J39" s="99"/>
      <c r="K39" s="99"/>
      <c r="L39" s="99"/>
      <c r="M39" s="99"/>
    </row>
    <row r="40" spans="2:13" x14ac:dyDescent="0.2">
      <c r="B40" s="100" t="s">
        <v>553</v>
      </c>
      <c r="C40" s="100" t="s">
        <v>554</v>
      </c>
      <c r="D40" s="104">
        <v>0.01</v>
      </c>
      <c r="E40" s="99"/>
      <c r="F40" s="99"/>
      <c r="G40" s="99"/>
      <c r="H40" s="99"/>
      <c r="I40" s="99"/>
      <c r="J40" s="99"/>
      <c r="K40" s="99"/>
      <c r="L40" s="99"/>
      <c r="M40" s="99"/>
    </row>
    <row r="41" spans="2:13" x14ac:dyDescent="0.2">
      <c r="B41" s="100"/>
      <c r="C41" s="101" t="s">
        <v>551</v>
      </c>
      <c r="D41" s="105">
        <f>SUM(D40:D40)</f>
        <v>0.01</v>
      </c>
      <c r="E41" s="99"/>
      <c r="F41" s="99"/>
      <c r="G41" s="99"/>
      <c r="H41" s="99"/>
      <c r="I41" s="99"/>
      <c r="J41" s="99"/>
      <c r="K41" s="99"/>
      <c r="L41" s="99"/>
      <c r="M41" s="99"/>
    </row>
    <row r="42" spans="2:13" x14ac:dyDescent="0.2">
      <c r="B42" s="100"/>
      <c r="C42" s="103"/>
      <c r="D42" s="104"/>
      <c r="E42" s="99"/>
      <c r="F42" s="99"/>
      <c r="G42" s="99"/>
      <c r="H42" s="99"/>
      <c r="I42" s="99"/>
      <c r="J42" s="99"/>
      <c r="K42" s="99"/>
      <c r="L42" s="99"/>
      <c r="M42" s="99"/>
    </row>
    <row r="43" spans="2:13" ht="15" thickBot="1" x14ac:dyDescent="0.25">
      <c r="B43" s="100"/>
      <c r="C43" s="103"/>
      <c r="D43" s="104"/>
      <c r="E43" s="99"/>
      <c r="F43" s="99"/>
      <c r="G43" s="99"/>
      <c r="H43" s="99"/>
      <c r="I43" s="99"/>
      <c r="J43" s="99"/>
      <c r="K43" s="99"/>
      <c r="L43" s="99"/>
      <c r="M43" s="99"/>
    </row>
    <row r="44" spans="2:13" ht="15" thickTop="1" x14ac:dyDescent="0.2">
      <c r="B44" s="100">
        <v>4</v>
      </c>
      <c r="C44" s="101" t="s">
        <v>555</v>
      </c>
      <c r="D44" s="104"/>
      <c r="E44" s="99"/>
      <c r="F44" s="99"/>
      <c r="G44" s="106"/>
      <c r="H44" s="107"/>
      <c r="I44" s="107"/>
      <c r="J44" s="107"/>
      <c r="K44" s="107"/>
      <c r="L44" s="108"/>
      <c r="M44" s="99"/>
    </row>
    <row r="45" spans="2:13" x14ac:dyDescent="0.2">
      <c r="B45" s="100" t="s">
        <v>556</v>
      </c>
      <c r="C45" s="100" t="s">
        <v>557</v>
      </c>
      <c r="D45" s="104">
        <v>6.4999999999999997E-3</v>
      </c>
      <c r="E45" s="99"/>
      <c r="F45" s="99"/>
      <c r="G45" s="109" t="s">
        <v>558</v>
      </c>
      <c r="H45" s="99"/>
      <c r="I45" s="99"/>
      <c r="J45" s="99"/>
      <c r="K45" s="99"/>
      <c r="L45" s="110"/>
      <c r="M45" s="99"/>
    </row>
    <row r="46" spans="2:13" x14ac:dyDescent="0.2">
      <c r="B46" s="100" t="s">
        <v>559</v>
      </c>
      <c r="C46" s="100" t="s">
        <v>560</v>
      </c>
      <c r="D46" s="104">
        <v>0.03</v>
      </c>
      <c r="E46" s="99"/>
      <c r="F46" s="99"/>
      <c r="G46" s="111" t="s">
        <v>561</v>
      </c>
      <c r="H46" s="99"/>
      <c r="I46" s="99"/>
      <c r="J46" s="99"/>
      <c r="K46" s="99"/>
      <c r="L46" s="112">
        <f>'Planilha Orçamentária'!L150</f>
        <v>123734.43220000004</v>
      </c>
      <c r="M46" s="99"/>
    </row>
    <row r="47" spans="2:13" x14ac:dyDescent="0.2">
      <c r="B47" s="100" t="s">
        <v>562</v>
      </c>
      <c r="C47" s="100" t="s">
        <v>563</v>
      </c>
      <c r="D47" s="104">
        <f>L50</f>
        <v>1.7576725502604276E-2</v>
      </c>
      <c r="E47" s="99"/>
      <c r="F47" s="99"/>
      <c r="G47" s="111" t="s">
        <v>564</v>
      </c>
      <c r="H47" s="99"/>
      <c r="I47" s="99"/>
      <c r="J47" s="99"/>
      <c r="K47" s="99"/>
      <c r="L47" s="112">
        <f>'Planilha Orçamentária'!J150</f>
        <v>43496.923000000003</v>
      </c>
      <c r="M47" s="99"/>
    </row>
    <row r="48" spans="2:13" x14ac:dyDescent="0.2">
      <c r="B48" s="100" t="s">
        <v>565</v>
      </c>
      <c r="C48" s="113" t="s">
        <v>566</v>
      </c>
      <c r="D48" s="104">
        <v>4.4999999999999998E-2</v>
      </c>
      <c r="E48" s="99"/>
      <c r="F48" s="99"/>
      <c r="G48" s="111" t="s">
        <v>567</v>
      </c>
      <c r="H48" s="99"/>
      <c r="I48" s="99"/>
      <c r="J48" s="99"/>
      <c r="K48" s="99"/>
      <c r="L48" s="114">
        <f>L47/L46</f>
        <v>0.35153451005208547</v>
      </c>
      <c r="M48" s="99"/>
    </row>
    <row r="49" spans="2:13" x14ac:dyDescent="0.2">
      <c r="B49" s="100"/>
      <c r="C49" s="101" t="s">
        <v>568</v>
      </c>
      <c r="D49" s="105">
        <f>SUM(D44:D48)</f>
        <v>9.9076725502604268E-2</v>
      </c>
      <c r="E49" s="99"/>
      <c r="F49" s="99"/>
      <c r="G49" s="111" t="s">
        <v>569</v>
      </c>
      <c r="H49" s="99"/>
      <c r="I49" s="99"/>
      <c r="J49" s="99"/>
      <c r="K49" s="99"/>
      <c r="L49" s="114">
        <v>0.05</v>
      </c>
      <c r="M49" s="99"/>
    </row>
    <row r="50" spans="2:13" x14ac:dyDescent="0.2">
      <c r="B50" s="100"/>
      <c r="C50" s="103"/>
      <c r="D50" s="104"/>
      <c r="E50" s="99"/>
      <c r="F50" s="99"/>
      <c r="G50" s="115" t="s">
        <v>570</v>
      </c>
      <c r="H50" s="116"/>
      <c r="I50" s="116"/>
      <c r="J50" s="116"/>
      <c r="K50" s="116"/>
      <c r="L50" s="117">
        <f>L49*L48</f>
        <v>1.7576725502604276E-2</v>
      </c>
      <c r="M50" s="99"/>
    </row>
    <row r="51" spans="2:13" ht="15" thickBot="1" x14ac:dyDescent="0.25">
      <c r="B51" s="100"/>
      <c r="C51" s="103"/>
      <c r="D51" s="104"/>
      <c r="E51" s="99"/>
      <c r="F51" s="99"/>
      <c r="G51" s="118"/>
      <c r="H51" s="119"/>
      <c r="I51" s="119"/>
      <c r="J51" s="119"/>
      <c r="K51" s="119"/>
      <c r="L51" s="120"/>
      <c r="M51" s="99"/>
    </row>
    <row r="52" spans="2:13" ht="15" thickTop="1" x14ac:dyDescent="0.2">
      <c r="B52" s="100">
        <v>5</v>
      </c>
      <c r="C52" s="101" t="s">
        <v>571</v>
      </c>
      <c r="D52" s="104"/>
      <c r="E52" s="99"/>
      <c r="F52" s="99"/>
      <c r="G52" s="99"/>
      <c r="H52" s="99"/>
      <c r="I52" s="99"/>
      <c r="J52" s="99"/>
      <c r="K52" s="99"/>
      <c r="L52" s="99"/>
      <c r="M52" s="99"/>
    </row>
    <row r="53" spans="2:13" x14ac:dyDescent="0.2">
      <c r="B53" s="100" t="s">
        <v>572</v>
      </c>
      <c r="C53" s="100" t="s">
        <v>573</v>
      </c>
      <c r="D53" s="104">
        <v>7.0000000000000007E-2</v>
      </c>
      <c r="E53" s="99"/>
      <c r="F53" s="99"/>
      <c r="G53" s="99"/>
      <c r="H53" s="99"/>
      <c r="I53" s="99"/>
      <c r="J53" s="99"/>
      <c r="K53" s="99"/>
      <c r="L53" s="99"/>
      <c r="M53" s="99"/>
    </row>
    <row r="54" spans="2:13" x14ac:dyDescent="0.2">
      <c r="B54" s="100"/>
      <c r="C54" s="101" t="s">
        <v>551</v>
      </c>
      <c r="D54" s="105">
        <f>SUM(D53:D53)</f>
        <v>7.0000000000000007E-2</v>
      </c>
      <c r="E54" s="99"/>
      <c r="F54" s="99"/>
      <c r="G54" s="99"/>
      <c r="H54" s="99"/>
      <c r="I54" s="121"/>
      <c r="J54" s="99"/>
      <c r="K54" s="99"/>
      <c r="L54" s="99"/>
      <c r="M54" s="99"/>
    </row>
    <row r="55" spans="2:13" ht="15.75" customHeight="1" x14ac:dyDescent="0.2">
      <c r="B55" s="249"/>
      <c r="C55" s="249"/>
      <c r="D55" s="122">
        <f>(((1+(D29+D36))*(1+D41)*(1+D54))/(1-D49))-1</f>
        <v>0.24896855465049117</v>
      </c>
      <c r="E55" s="181"/>
      <c r="F55" s="99"/>
      <c r="G55" s="99"/>
      <c r="H55" s="99"/>
      <c r="I55" s="99"/>
      <c r="J55" s="99"/>
      <c r="K55" s="121"/>
      <c r="L55" s="99"/>
      <c r="M55" s="99"/>
    </row>
    <row r="56" spans="2:13" x14ac:dyDescent="0.2">
      <c r="B56" s="99"/>
      <c r="C56" s="218" t="s">
        <v>597</v>
      </c>
      <c r="E56" s="180"/>
      <c r="F56" s="99"/>
      <c r="G56" s="99"/>
      <c r="H56" s="99"/>
      <c r="I56" s="99"/>
      <c r="J56" s="99"/>
      <c r="K56" s="99"/>
      <c r="L56" s="99"/>
      <c r="M56" s="99"/>
    </row>
    <row r="57" spans="2:13" x14ac:dyDescent="0.2">
      <c r="B57" s="99"/>
      <c r="C57" s="182"/>
      <c r="E57" s="180"/>
      <c r="F57" s="99"/>
      <c r="G57" s="99"/>
      <c r="H57" s="99"/>
      <c r="I57" s="99"/>
      <c r="J57" s="99"/>
      <c r="K57" s="99"/>
      <c r="L57" s="99"/>
      <c r="M57" s="99"/>
    </row>
    <row r="58" spans="2:13" x14ac:dyDescent="0.2">
      <c r="B58" s="99"/>
      <c r="C58" s="88" t="s">
        <v>428</v>
      </c>
      <c r="D58" s="179"/>
      <c r="E58" s="179"/>
      <c r="F58" s="99"/>
      <c r="G58" s="99"/>
      <c r="H58" s="99"/>
      <c r="I58" s="99"/>
      <c r="J58" s="99"/>
      <c r="K58" s="99"/>
      <c r="L58" s="99"/>
      <c r="M58" s="99"/>
    </row>
    <row r="59" spans="2:13" x14ac:dyDescent="0.2">
      <c r="B59" s="99"/>
      <c r="C59" s="89" t="s">
        <v>430</v>
      </c>
      <c r="D59" s="178"/>
      <c r="E59" s="178"/>
      <c r="F59" s="99"/>
      <c r="G59" s="99"/>
      <c r="H59" s="99"/>
      <c r="I59" s="99"/>
      <c r="J59" s="99"/>
      <c r="K59" s="99"/>
      <c r="L59" s="99"/>
      <c r="M59" s="99"/>
    </row>
    <row r="60" spans="2:13" x14ac:dyDescent="0.2">
      <c r="B60" s="99"/>
      <c r="C60" s="89" t="s">
        <v>429</v>
      </c>
      <c r="D60" s="178"/>
      <c r="E60" s="178"/>
      <c r="F60" s="99"/>
      <c r="G60" s="99"/>
      <c r="H60" s="99"/>
      <c r="I60" s="99"/>
      <c r="J60" s="99"/>
      <c r="K60" s="99"/>
      <c r="L60" s="99"/>
      <c r="M60" s="99"/>
    </row>
    <row r="61" spans="2:13" x14ac:dyDescent="0.2">
      <c r="C61" s="89" t="s">
        <v>431</v>
      </c>
      <c r="D61" s="178"/>
      <c r="E61" s="178"/>
      <c r="F61" s="124"/>
      <c r="H61" s="125"/>
      <c r="I61" s="97"/>
      <c r="J61" s="99"/>
      <c r="K61" s="99"/>
      <c r="L61" s="99"/>
      <c r="M61" s="99"/>
    </row>
    <row r="62" spans="2:13" x14ac:dyDescent="0.2">
      <c r="C62" s="97"/>
      <c r="H62" s="126"/>
      <c r="I62" s="97"/>
      <c r="J62" s="99"/>
      <c r="K62" s="99"/>
      <c r="L62" s="99"/>
      <c r="M62" s="99"/>
    </row>
    <row r="63" spans="2:13" x14ac:dyDescent="0.2">
      <c r="C63" s="97"/>
      <c r="H63" s="126"/>
      <c r="I63" s="97"/>
      <c r="J63" s="99"/>
      <c r="K63" s="99"/>
      <c r="L63" s="99"/>
      <c r="M63" s="99"/>
    </row>
    <row r="64" spans="2:13" x14ac:dyDescent="0.2">
      <c r="I64" s="97"/>
      <c r="J64" s="99"/>
      <c r="K64" s="99"/>
      <c r="L64" s="99"/>
      <c r="M64" s="99"/>
    </row>
    <row r="65" spans="2:13" x14ac:dyDescent="0.2">
      <c r="B65" s="99"/>
      <c r="C65" s="99"/>
      <c r="D65" s="123"/>
      <c r="E65" s="99"/>
      <c r="F65" s="99"/>
      <c r="G65" s="99"/>
      <c r="H65" s="99"/>
      <c r="I65" s="99"/>
      <c r="J65" s="99"/>
      <c r="K65" s="99"/>
      <c r="L65" s="99"/>
      <c r="M65" s="99"/>
    </row>
    <row r="66" spans="2:13" x14ac:dyDescent="0.2">
      <c r="B66" s="99"/>
      <c r="C66" s="99"/>
      <c r="D66" s="123"/>
      <c r="E66" s="99"/>
      <c r="F66" s="99"/>
      <c r="G66" s="99"/>
      <c r="H66" s="99"/>
      <c r="I66" s="99"/>
      <c r="J66" s="99"/>
      <c r="K66" s="99"/>
      <c r="L66" s="99"/>
      <c r="M66" s="99"/>
    </row>
  </sheetData>
  <mergeCells count="7">
    <mergeCell ref="C13:D13"/>
    <mergeCell ref="B55:C55"/>
    <mergeCell ref="B5:D5"/>
    <mergeCell ref="B6:D6"/>
    <mergeCell ref="B7:D7"/>
    <mergeCell ref="B8:C10"/>
    <mergeCell ref="D8:D10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78C34-EF79-4516-98B6-97E7380098AD}">
  <dimension ref="A1:AMK154"/>
  <sheetViews>
    <sheetView topLeftCell="B34" zoomScale="90" zoomScaleNormal="90" workbookViewId="0">
      <selection activeCell="F34" sqref="F34"/>
    </sheetView>
  </sheetViews>
  <sheetFormatPr defaultColWidth="9" defaultRowHeight="14.25" x14ac:dyDescent="0.2"/>
  <cols>
    <col min="1" max="1" width="9" style="8"/>
    <col min="2" max="2" width="85.25" style="8" customWidth="1"/>
    <col min="3" max="3" width="21.625" style="127" customWidth="1"/>
    <col min="4" max="4" width="18.25" style="84" customWidth="1"/>
    <col min="5" max="1025" width="9" style="8"/>
    <col min="1026" max="16384" width="9" style="9"/>
  </cols>
  <sheetData>
    <row r="1" spans="1:63" x14ac:dyDescent="0.2">
      <c r="A1" s="2"/>
      <c r="B1" s="3"/>
      <c r="C1" s="4"/>
      <c r="D1" s="5"/>
    </row>
    <row r="2" spans="1:63" x14ac:dyDescent="0.2">
      <c r="A2" s="7"/>
      <c r="B2" s="10"/>
      <c r="C2" s="11"/>
      <c r="D2" s="12"/>
    </row>
    <row r="3" spans="1:63" ht="19.5" x14ac:dyDescent="0.25">
      <c r="A3" s="7"/>
      <c r="B3" s="18" t="s">
        <v>408</v>
      </c>
      <c r="D3" s="12"/>
    </row>
    <row r="4" spans="1:63" x14ac:dyDescent="0.2">
      <c r="A4" s="7"/>
      <c r="B4" s="20" t="s">
        <v>410</v>
      </c>
      <c r="C4" s="11"/>
      <c r="D4" s="12"/>
    </row>
    <row r="5" spans="1:63" x14ac:dyDescent="0.2">
      <c r="A5" s="7"/>
      <c r="B5" s="10"/>
      <c r="C5" s="11"/>
      <c r="D5" s="12"/>
    </row>
    <row r="6" spans="1:63" ht="15" thickBot="1" x14ac:dyDescent="0.25">
      <c r="A6" s="7"/>
      <c r="D6" s="12"/>
    </row>
    <row r="7" spans="1:63" ht="19.5" thickTop="1" thickBot="1" x14ac:dyDescent="0.3">
      <c r="A7" s="128"/>
      <c r="B7" s="30" t="s">
        <v>576</v>
      </c>
      <c r="C7" s="129"/>
      <c r="D7" s="130"/>
    </row>
    <row r="8" spans="1:63" ht="15" thickTop="1" x14ac:dyDescent="0.2">
      <c r="A8" s="7"/>
      <c r="B8" s="34" t="s">
        <v>574</v>
      </c>
      <c r="C8" s="11"/>
      <c r="D8" s="12"/>
    </row>
    <row r="9" spans="1:63" x14ac:dyDescent="0.2">
      <c r="A9" s="7"/>
      <c r="B9" s="34" t="s">
        <v>575</v>
      </c>
      <c r="C9" s="11"/>
      <c r="D9" s="12"/>
    </row>
    <row r="10" spans="1:63" x14ac:dyDescent="0.2">
      <c r="A10" s="7"/>
      <c r="B10" s="34"/>
      <c r="C10" s="11"/>
      <c r="D10" s="12"/>
    </row>
    <row r="11" spans="1:63" s="40" customFormat="1" ht="12.75" x14ac:dyDescent="0.2">
      <c r="A11" s="35" t="s">
        <v>415</v>
      </c>
      <c r="B11" s="36" t="s">
        <v>416</v>
      </c>
      <c r="C11" s="36" t="s">
        <v>415</v>
      </c>
      <c r="D11" s="37" t="s">
        <v>577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</row>
    <row r="12" spans="1:63" s="52" customFormat="1" ht="12.75" x14ac:dyDescent="0.2">
      <c r="A12" s="131"/>
      <c r="B12" s="132"/>
      <c r="C12" s="133"/>
      <c r="D12" s="134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</row>
    <row r="13" spans="1:63" s="61" customFormat="1" ht="12.75" x14ac:dyDescent="0.2">
      <c r="A13" s="53" t="s">
        <v>20</v>
      </c>
      <c r="B13" s="53" t="s">
        <v>21</v>
      </c>
      <c r="C13" s="135"/>
      <c r="D13" s="136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</row>
    <row r="14" spans="1:63" x14ac:dyDescent="0.2">
      <c r="A14" s="62" t="s">
        <v>22</v>
      </c>
      <c r="B14" s="62" t="s">
        <v>25</v>
      </c>
      <c r="C14" s="139" t="s">
        <v>23</v>
      </c>
      <c r="D14" s="140" t="s">
        <v>24</v>
      </c>
    </row>
    <row r="15" spans="1:63" x14ac:dyDescent="0.2">
      <c r="A15" s="62" t="s">
        <v>27</v>
      </c>
      <c r="B15" s="62" t="s">
        <v>30</v>
      </c>
      <c r="C15" s="139" t="s">
        <v>28</v>
      </c>
      <c r="D15" s="140" t="s">
        <v>29</v>
      </c>
    </row>
    <row r="16" spans="1:63" x14ac:dyDescent="0.2">
      <c r="A16" s="62" t="s">
        <v>434</v>
      </c>
      <c r="B16" s="62" t="s">
        <v>34</v>
      </c>
      <c r="C16" s="139" t="s">
        <v>33</v>
      </c>
      <c r="D16" s="140" t="s">
        <v>29</v>
      </c>
    </row>
    <row r="17" spans="1:63" x14ac:dyDescent="0.2">
      <c r="A17" s="62" t="s">
        <v>435</v>
      </c>
      <c r="B17" s="62" t="s">
        <v>38</v>
      </c>
      <c r="C17" s="139" t="s">
        <v>37</v>
      </c>
      <c r="D17" s="140" t="s">
        <v>29</v>
      </c>
    </row>
    <row r="18" spans="1:63" x14ac:dyDescent="0.2">
      <c r="A18" s="62" t="s">
        <v>436</v>
      </c>
      <c r="B18" s="62" t="s">
        <v>42</v>
      </c>
      <c r="C18" s="139" t="s">
        <v>41</v>
      </c>
      <c r="D18" s="140" t="s">
        <v>29</v>
      </c>
    </row>
    <row r="19" spans="1:63" x14ac:dyDescent="0.2">
      <c r="A19" s="62" t="s">
        <v>437</v>
      </c>
      <c r="B19" s="62" t="s">
        <v>46</v>
      </c>
      <c r="C19" s="139" t="s">
        <v>45</v>
      </c>
      <c r="D19" s="140" t="s">
        <v>29</v>
      </c>
    </row>
    <row r="20" spans="1:63" ht="25.5" x14ac:dyDescent="0.2">
      <c r="A20" s="62" t="s">
        <v>438</v>
      </c>
      <c r="B20" s="62" t="s">
        <v>51</v>
      </c>
      <c r="C20" s="139" t="s">
        <v>49</v>
      </c>
      <c r="D20" s="140" t="s">
        <v>50</v>
      </c>
    </row>
    <row r="21" spans="1:63" s="61" customFormat="1" ht="12.75" x14ac:dyDescent="0.2">
      <c r="A21" s="53" t="s">
        <v>53</v>
      </c>
      <c r="B21" s="53" t="s">
        <v>54</v>
      </c>
      <c r="C21" s="141"/>
      <c r="D21" s="136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</row>
    <row r="22" spans="1:63" x14ac:dyDescent="0.2">
      <c r="A22" s="62" t="s">
        <v>55</v>
      </c>
      <c r="B22" s="62" t="s">
        <v>596</v>
      </c>
      <c r="C22" s="139" t="s">
        <v>56</v>
      </c>
      <c r="D22" s="140" t="s">
        <v>29</v>
      </c>
    </row>
    <row r="23" spans="1:63" x14ac:dyDescent="0.2">
      <c r="A23" s="62" t="s">
        <v>57</v>
      </c>
      <c r="B23" s="62" t="s">
        <v>59</v>
      </c>
      <c r="C23" s="139" t="s">
        <v>58</v>
      </c>
      <c r="D23" s="140" t="s">
        <v>29</v>
      </c>
    </row>
    <row r="24" spans="1:63" x14ac:dyDescent="0.2">
      <c r="A24" s="62" t="s">
        <v>439</v>
      </c>
      <c r="B24" s="62" t="s">
        <v>62</v>
      </c>
      <c r="C24" s="139" t="s">
        <v>61</v>
      </c>
      <c r="D24" s="140" t="s">
        <v>29</v>
      </c>
    </row>
    <row r="25" spans="1:63" x14ac:dyDescent="0.2">
      <c r="A25" s="62" t="s">
        <v>440</v>
      </c>
      <c r="B25" s="62" t="s">
        <v>65</v>
      </c>
      <c r="C25" s="139" t="s">
        <v>64</v>
      </c>
      <c r="D25" s="140" t="s">
        <v>29</v>
      </c>
    </row>
    <row r="26" spans="1:63" x14ac:dyDescent="0.2">
      <c r="A26" s="62" t="s">
        <v>441</v>
      </c>
      <c r="B26" s="62" t="s">
        <v>68</v>
      </c>
      <c r="C26" s="139" t="s">
        <v>67</v>
      </c>
      <c r="D26" s="140" t="s">
        <v>24</v>
      </c>
    </row>
    <row r="27" spans="1:63" x14ac:dyDescent="0.2">
      <c r="A27" s="62" t="s">
        <v>442</v>
      </c>
      <c r="B27" s="62" t="s">
        <v>71</v>
      </c>
      <c r="C27" s="139" t="s">
        <v>70</v>
      </c>
      <c r="D27" s="140" t="s">
        <v>29</v>
      </c>
    </row>
    <row r="28" spans="1:63" x14ac:dyDescent="0.2">
      <c r="A28" s="62" t="s">
        <v>443</v>
      </c>
      <c r="B28" s="62" t="s">
        <v>74</v>
      </c>
      <c r="C28" s="139" t="s">
        <v>73</v>
      </c>
      <c r="D28" s="140" t="s">
        <v>29</v>
      </c>
    </row>
    <row r="29" spans="1:63" x14ac:dyDescent="0.2">
      <c r="A29" s="62" t="s">
        <v>444</v>
      </c>
      <c r="B29" s="62" t="s">
        <v>77</v>
      </c>
      <c r="C29" s="139" t="s">
        <v>76</v>
      </c>
      <c r="D29" s="140" t="s">
        <v>29</v>
      </c>
    </row>
    <row r="30" spans="1:63" x14ac:dyDescent="0.2">
      <c r="A30" s="62" t="s">
        <v>445</v>
      </c>
      <c r="B30" s="62" t="s">
        <v>80</v>
      </c>
      <c r="C30" s="139" t="s">
        <v>79</v>
      </c>
      <c r="D30" s="140" t="s">
        <v>29</v>
      </c>
    </row>
    <row r="31" spans="1:63" x14ac:dyDescent="0.2">
      <c r="A31" s="62" t="s">
        <v>446</v>
      </c>
      <c r="B31" s="62" t="s">
        <v>84</v>
      </c>
      <c r="C31" s="139" t="s">
        <v>83</v>
      </c>
      <c r="D31" s="140" t="s">
        <v>24</v>
      </c>
    </row>
    <row r="32" spans="1:63" x14ac:dyDescent="0.2">
      <c r="A32" s="62" t="s">
        <v>447</v>
      </c>
      <c r="B32" s="62" t="s">
        <v>86</v>
      </c>
      <c r="C32" s="139" t="s">
        <v>79</v>
      </c>
      <c r="D32" s="140" t="s">
        <v>29</v>
      </c>
    </row>
    <row r="33" spans="1:63" x14ac:dyDescent="0.2">
      <c r="A33" s="62" t="s">
        <v>448</v>
      </c>
      <c r="B33" s="62" t="s">
        <v>89</v>
      </c>
      <c r="C33" s="139" t="s">
        <v>88</v>
      </c>
      <c r="D33" s="140" t="s">
        <v>29</v>
      </c>
    </row>
    <row r="34" spans="1:63" x14ac:dyDescent="0.2">
      <c r="A34" s="62" t="s">
        <v>449</v>
      </c>
      <c r="B34" s="62" t="s">
        <v>92</v>
      </c>
      <c r="C34" s="139" t="s">
        <v>91</v>
      </c>
      <c r="D34" s="140" t="s">
        <v>29</v>
      </c>
    </row>
    <row r="35" spans="1:63" x14ac:dyDescent="0.2">
      <c r="A35" s="62" t="s">
        <v>450</v>
      </c>
      <c r="B35" s="62" t="s">
        <v>94</v>
      </c>
      <c r="C35" s="139" t="s">
        <v>91</v>
      </c>
      <c r="D35" s="140" t="s">
        <v>29</v>
      </c>
    </row>
    <row r="36" spans="1:63" x14ac:dyDescent="0.2">
      <c r="A36" s="62" t="s">
        <v>451</v>
      </c>
      <c r="B36" s="62" t="s">
        <v>97</v>
      </c>
      <c r="C36" s="139" t="s">
        <v>96</v>
      </c>
      <c r="D36" s="140" t="s">
        <v>29</v>
      </c>
    </row>
    <row r="37" spans="1:63" x14ac:dyDescent="0.2">
      <c r="A37" s="62" t="s">
        <v>452</v>
      </c>
      <c r="B37" s="62" t="s">
        <v>100</v>
      </c>
      <c r="C37" s="139" t="s">
        <v>99</v>
      </c>
      <c r="D37" s="140" t="s">
        <v>29</v>
      </c>
    </row>
    <row r="38" spans="1:63" s="61" customFormat="1" ht="12.75" x14ac:dyDescent="0.2">
      <c r="A38" s="53" t="s">
        <v>101</v>
      </c>
      <c r="B38" s="53" t="s">
        <v>102</v>
      </c>
      <c r="C38" s="141"/>
      <c r="D38" s="136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</row>
    <row r="39" spans="1:63" ht="25.5" x14ac:dyDescent="0.2">
      <c r="A39" s="62" t="s">
        <v>103</v>
      </c>
      <c r="B39" s="62" t="s">
        <v>105</v>
      </c>
      <c r="C39" s="139" t="s">
        <v>104</v>
      </c>
      <c r="D39" s="140" t="s">
        <v>50</v>
      </c>
    </row>
    <row r="40" spans="1:63" x14ac:dyDescent="0.2">
      <c r="A40" s="62" t="s">
        <v>106</v>
      </c>
      <c r="B40" s="62" t="s">
        <v>108</v>
      </c>
      <c r="C40" s="139" t="s">
        <v>107</v>
      </c>
      <c r="D40" s="140" t="s">
        <v>29</v>
      </c>
    </row>
    <row r="41" spans="1:63" ht="25.5" x14ac:dyDescent="0.2">
      <c r="A41" s="62" t="s">
        <v>109</v>
      </c>
      <c r="B41" s="62" t="s">
        <v>111</v>
      </c>
      <c r="C41" s="139" t="s">
        <v>110</v>
      </c>
      <c r="D41" s="140" t="s">
        <v>29</v>
      </c>
    </row>
    <row r="42" spans="1:63" ht="25.5" x14ac:dyDescent="0.2">
      <c r="A42" s="62" t="s">
        <v>112</v>
      </c>
      <c r="B42" s="62" t="s">
        <v>114</v>
      </c>
      <c r="C42" s="139" t="s">
        <v>113</v>
      </c>
      <c r="D42" s="140" t="s">
        <v>29</v>
      </c>
    </row>
    <row r="43" spans="1:63" x14ac:dyDescent="0.2">
      <c r="A43" s="62" t="s">
        <v>115</v>
      </c>
      <c r="B43" s="62" t="s">
        <v>117</v>
      </c>
      <c r="C43" s="139" t="s">
        <v>116</v>
      </c>
      <c r="D43" s="140" t="s">
        <v>29</v>
      </c>
    </row>
    <row r="44" spans="1:63" s="61" customFormat="1" ht="12.75" x14ac:dyDescent="0.2">
      <c r="A44" s="53" t="s">
        <v>118</v>
      </c>
      <c r="B44" s="53" t="s">
        <v>119</v>
      </c>
      <c r="C44" s="141"/>
      <c r="D44" s="136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</row>
    <row r="45" spans="1:63" ht="25.5" x14ac:dyDescent="0.2">
      <c r="A45" s="62" t="s">
        <v>120</v>
      </c>
      <c r="B45" s="62" t="s">
        <v>122</v>
      </c>
      <c r="C45" s="139" t="s">
        <v>121</v>
      </c>
      <c r="D45" s="140" t="s">
        <v>29</v>
      </c>
    </row>
    <row r="46" spans="1:63" ht="25.5" x14ac:dyDescent="0.2">
      <c r="A46" s="62" t="s">
        <v>123</v>
      </c>
      <c r="B46" s="62" t="s">
        <v>125</v>
      </c>
      <c r="C46" s="139" t="s">
        <v>124</v>
      </c>
      <c r="D46" s="140" t="s">
        <v>50</v>
      </c>
    </row>
    <row r="47" spans="1:63" ht="25.5" x14ac:dyDescent="0.2">
      <c r="A47" s="62" t="s">
        <v>126</v>
      </c>
      <c r="B47" s="62" t="s">
        <v>128</v>
      </c>
      <c r="C47" s="139" t="s">
        <v>127</v>
      </c>
      <c r="D47" s="140" t="s">
        <v>29</v>
      </c>
    </row>
    <row r="48" spans="1:63" x14ac:dyDescent="0.2">
      <c r="A48" s="62" t="s">
        <v>129</v>
      </c>
      <c r="B48" s="62" t="s">
        <v>131</v>
      </c>
      <c r="C48" s="139" t="s">
        <v>130</v>
      </c>
      <c r="D48" s="140" t="s">
        <v>29</v>
      </c>
    </row>
    <row r="49" spans="1:63" x14ac:dyDescent="0.2">
      <c r="A49" s="62" t="s">
        <v>132</v>
      </c>
      <c r="B49" s="62" t="s">
        <v>134</v>
      </c>
      <c r="C49" s="139" t="s">
        <v>133</v>
      </c>
      <c r="D49" s="140" t="s">
        <v>29</v>
      </c>
    </row>
    <row r="50" spans="1:63" x14ac:dyDescent="0.2">
      <c r="A50" s="62" t="s">
        <v>135</v>
      </c>
      <c r="B50" s="62" t="s">
        <v>137</v>
      </c>
      <c r="C50" s="139" t="s">
        <v>136</v>
      </c>
      <c r="D50" s="140" t="s">
        <v>29</v>
      </c>
    </row>
    <row r="51" spans="1:63" s="61" customFormat="1" ht="12.75" x14ac:dyDescent="0.2">
      <c r="A51" s="53" t="s">
        <v>138</v>
      </c>
      <c r="B51" s="53" t="s">
        <v>139</v>
      </c>
      <c r="C51" s="141"/>
      <c r="D51" s="136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</row>
    <row r="52" spans="1:63" ht="38.25" x14ac:dyDescent="0.2">
      <c r="A52" s="62" t="s">
        <v>140</v>
      </c>
      <c r="B52" s="62" t="s">
        <v>142</v>
      </c>
      <c r="C52" s="139" t="s">
        <v>141</v>
      </c>
      <c r="D52" s="140" t="s">
        <v>50</v>
      </c>
    </row>
    <row r="53" spans="1:63" ht="38.25" x14ac:dyDescent="0.2">
      <c r="A53" s="62" t="s">
        <v>143</v>
      </c>
      <c r="B53" s="62" t="s">
        <v>145</v>
      </c>
      <c r="C53" s="139" t="s">
        <v>144</v>
      </c>
      <c r="D53" s="140" t="s">
        <v>50</v>
      </c>
    </row>
    <row r="54" spans="1:63" ht="38.25" x14ac:dyDescent="0.2">
      <c r="A54" s="62" t="s">
        <v>146</v>
      </c>
      <c r="B54" s="62" t="s">
        <v>148</v>
      </c>
      <c r="C54" s="139" t="s">
        <v>147</v>
      </c>
      <c r="D54" s="140" t="s">
        <v>29</v>
      </c>
    </row>
    <row r="55" spans="1:63" x14ac:dyDescent="0.2">
      <c r="A55" s="62" t="s">
        <v>149</v>
      </c>
      <c r="B55" s="62" t="s">
        <v>151</v>
      </c>
      <c r="C55" s="139" t="s">
        <v>150</v>
      </c>
      <c r="D55" s="140" t="s">
        <v>29</v>
      </c>
    </row>
    <row r="56" spans="1:63" x14ac:dyDescent="0.2">
      <c r="A56" s="62" t="s">
        <v>152</v>
      </c>
      <c r="B56" s="62" t="s">
        <v>154</v>
      </c>
      <c r="C56" s="139" t="s">
        <v>153</v>
      </c>
      <c r="D56" s="140" t="s">
        <v>29</v>
      </c>
    </row>
    <row r="57" spans="1:63" s="61" customFormat="1" ht="12.75" x14ac:dyDescent="0.2">
      <c r="A57" s="53" t="s">
        <v>155</v>
      </c>
      <c r="B57" s="53" t="s">
        <v>156</v>
      </c>
      <c r="C57" s="141"/>
      <c r="D57" s="136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</row>
    <row r="58" spans="1:63" x14ac:dyDescent="0.2">
      <c r="A58" s="62" t="s">
        <v>453</v>
      </c>
      <c r="B58" s="62" t="s">
        <v>159</v>
      </c>
      <c r="C58" s="139" t="s">
        <v>158</v>
      </c>
      <c r="D58" s="140" t="s">
        <v>29</v>
      </c>
    </row>
    <row r="59" spans="1:63" x14ac:dyDescent="0.2">
      <c r="A59" s="62" t="s">
        <v>160</v>
      </c>
      <c r="B59" s="62" t="s">
        <v>162</v>
      </c>
      <c r="C59" s="139" t="s">
        <v>161</v>
      </c>
      <c r="D59" s="140" t="s">
        <v>29</v>
      </c>
    </row>
    <row r="60" spans="1:63" x14ac:dyDescent="0.2">
      <c r="A60" s="62" t="s">
        <v>454</v>
      </c>
      <c r="B60" s="62" t="s">
        <v>164</v>
      </c>
      <c r="C60" s="139" t="s">
        <v>107</v>
      </c>
      <c r="D60" s="140" t="s">
        <v>29</v>
      </c>
    </row>
    <row r="61" spans="1:63" ht="25.5" x14ac:dyDescent="0.2">
      <c r="A61" s="62" t="s">
        <v>455</v>
      </c>
      <c r="B61" s="62" t="s">
        <v>167</v>
      </c>
      <c r="C61" s="139" t="s">
        <v>166</v>
      </c>
      <c r="D61" s="140" t="s">
        <v>50</v>
      </c>
    </row>
    <row r="62" spans="1:63" ht="25.5" x14ac:dyDescent="0.2">
      <c r="A62" s="62" t="s">
        <v>456</v>
      </c>
      <c r="B62" s="62" t="s">
        <v>170</v>
      </c>
      <c r="C62" s="139" t="s">
        <v>169</v>
      </c>
      <c r="D62" s="140" t="s">
        <v>29</v>
      </c>
    </row>
    <row r="63" spans="1:63" ht="25.5" x14ac:dyDescent="0.2">
      <c r="A63" s="62" t="s">
        <v>457</v>
      </c>
      <c r="B63" s="62" t="s">
        <v>173</v>
      </c>
      <c r="C63" s="139" t="s">
        <v>592</v>
      </c>
      <c r="D63" s="140" t="s">
        <v>50</v>
      </c>
    </row>
    <row r="64" spans="1:63" s="61" customFormat="1" ht="12.75" x14ac:dyDescent="0.2">
      <c r="A64" s="53" t="s">
        <v>175</v>
      </c>
      <c r="B64" s="53" t="s">
        <v>176</v>
      </c>
      <c r="C64" s="141"/>
      <c r="D64" s="136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</row>
    <row r="65" spans="1:63" x14ac:dyDescent="0.2">
      <c r="A65" s="62" t="s">
        <v>177</v>
      </c>
      <c r="B65" s="62" t="s">
        <v>179</v>
      </c>
      <c r="C65" s="139" t="s">
        <v>178</v>
      </c>
      <c r="D65" s="140" t="s">
        <v>29</v>
      </c>
    </row>
    <row r="66" spans="1:63" ht="25.5" x14ac:dyDescent="0.2">
      <c r="A66" s="62" t="s">
        <v>180</v>
      </c>
      <c r="B66" s="62" t="s">
        <v>182</v>
      </c>
      <c r="C66" s="139" t="s">
        <v>181</v>
      </c>
      <c r="D66" s="140" t="s">
        <v>29</v>
      </c>
    </row>
    <row r="67" spans="1:63" ht="25.5" x14ac:dyDescent="0.2">
      <c r="A67" s="62" t="s">
        <v>183</v>
      </c>
      <c r="B67" s="62" t="s">
        <v>185</v>
      </c>
      <c r="C67" s="139" t="s">
        <v>184</v>
      </c>
      <c r="D67" s="140" t="s">
        <v>29</v>
      </c>
    </row>
    <row r="68" spans="1:63" ht="25.5" x14ac:dyDescent="0.2">
      <c r="A68" s="62" t="s">
        <v>186</v>
      </c>
      <c r="B68" s="62" t="s">
        <v>187</v>
      </c>
      <c r="C68" s="139" t="s">
        <v>184</v>
      </c>
      <c r="D68" s="140" t="s">
        <v>29</v>
      </c>
    </row>
    <row r="69" spans="1:63" x14ac:dyDescent="0.2">
      <c r="A69" s="62" t="s">
        <v>188</v>
      </c>
      <c r="B69" s="62" t="s">
        <v>190</v>
      </c>
      <c r="C69" s="139" t="s">
        <v>189</v>
      </c>
      <c r="D69" s="140" t="s">
        <v>29</v>
      </c>
    </row>
    <row r="70" spans="1:63" x14ac:dyDescent="0.2">
      <c r="A70" s="62" t="s">
        <v>191</v>
      </c>
      <c r="B70" s="62" t="s">
        <v>193</v>
      </c>
      <c r="C70" s="139" t="s">
        <v>192</v>
      </c>
      <c r="D70" s="140" t="s">
        <v>29</v>
      </c>
    </row>
    <row r="71" spans="1:63" s="61" customFormat="1" ht="12.75" x14ac:dyDescent="0.2">
      <c r="A71" s="53" t="s">
        <v>194</v>
      </c>
      <c r="B71" s="53" t="s">
        <v>195</v>
      </c>
      <c r="C71" s="141"/>
      <c r="D71" s="136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</row>
    <row r="72" spans="1:63" x14ac:dyDescent="0.2">
      <c r="A72" s="62" t="s">
        <v>196</v>
      </c>
      <c r="B72" s="62" t="s">
        <v>198</v>
      </c>
      <c r="C72" s="139" t="s">
        <v>197</v>
      </c>
      <c r="D72" s="140" t="s">
        <v>29</v>
      </c>
    </row>
    <row r="73" spans="1:63" ht="25.5" x14ac:dyDescent="0.2">
      <c r="A73" s="62" t="s">
        <v>199</v>
      </c>
      <c r="B73" s="62" t="s">
        <v>201</v>
      </c>
      <c r="C73" s="139" t="s">
        <v>200</v>
      </c>
      <c r="D73" s="140" t="s">
        <v>50</v>
      </c>
    </row>
    <row r="74" spans="1:63" ht="25.5" x14ac:dyDescent="0.2">
      <c r="A74" s="62" t="s">
        <v>202</v>
      </c>
      <c r="B74" s="62" t="s">
        <v>204</v>
      </c>
      <c r="C74" s="139" t="s">
        <v>203</v>
      </c>
      <c r="D74" s="140" t="s">
        <v>29</v>
      </c>
    </row>
    <row r="75" spans="1:63" s="61" customFormat="1" ht="12.75" x14ac:dyDescent="0.2">
      <c r="A75" s="53" t="s">
        <v>205</v>
      </c>
      <c r="B75" s="53" t="s">
        <v>432</v>
      </c>
      <c r="C75" s="141"/>
      <c r="D75" s="136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</row>
    <row r="76" spans="1:63" ht="38.25" x14ac:dyDescent="0.2">
      <c r="A76" s="62" t="s">
        <v>206</v>
      </c>
      <c r="B76" s="62" t="s">
        <v>208</v>
      </c>
      <c r="C76" s="139" t="s">
        <v>207</v>
      </c>
      <c r="D76" s="140" t="s">
        <v>50</v>
      </c>
    </row>
    <row r="77" spans="1:63" x14ac:dyDescent="0.2">
      <c r="A77" s="62" t="s">
        <v>209</v>
      </c>
      <c r="B77" s="62" t="s">
        <v>211</v>
      </c>
      <c r="C77" s="139" t="s">
        <v>210</v>
      </c>
      <c r="D77" s="140" t="s">
        <v>29</v>
      </c>
    </row>
    <row r="78" spans="1:63" x14ac:dyDescent="0.2">
      <c r="A78" s="62" t="s">
        <v>212</v>
      </c>
      <c r="B78" s="62" t="s">
        <v>214</v>
      </c>
      <c r="C78" s="139" t="s">
        <v>213</v>
      </c>
      <c r="D78" s="140" t="s">
        <v>29</v>
      </c>
    </row>
    <row r="79" spans="1:63" x14ac:dyDescent="0.2">
      <c r="A79" s="62" t="s">
        <v>215</v>
      </c>
      <c r="B79" s="62" t="s">
        <v>217</v>
      </c>
      <c r="C79" s="139" t="s">
        <v>216</v>
      </c>
      <c r="D79" s="140" t="s">
        <v>29</v>
      </c>
    </row>
    <row r="80" spans="1:63" x14ac:dyDescent="0.2">
      <c r="A80" s="62" t="s">
        <v>218</v>
      </c>
      <c r="B80" s="62" t="s">
        <v>220</v>
      </c>
      <c r="C80" s="139" t="s">
        <v>219</v>
      </c>
      <c r="D80" s="140" t="s">
        <v>29</v>
      </c>
    </row>
    <row r="81" spans="1:63" x14ac:dyDescent="0.2">
      <c r="A81" s="62" t="s">
        <v>221</v>
      </c>
      <c r="B81" s="62" t="s">
        <v>223</v>
      </c>
      <c r="C81" s="139" t="s">
        <v>222</v>
      </c>
      <c r="D81" s="140" t="s">
        <v>29</v>
      </c>
    </row>
    <row r="82" spans="1:63" x14ac:dyDescent="0.2">
      <c r="A82" s="62" t="s">
        <v>224</v>
      </c>
      <c r="B82" s="62" t="s">
        <v>226</v>
      </c>
      <c r="C82" s="139" t="s">
        <v>225</v>
      </c>
      <c r="D82" s="140" t="s">
        <v>29</v>
      </c>
    </row>
    <row r="83" spans="1:63" x14ac:dyDescent="0.2">
      <c r="A83" s="62" t="s">
        <v>227</v>
      </c>
      <c r="B83" s="62" t="s">
        <v>229</v>
      </c>
      <c r="C83" s="139" t="s">
        <v>228</v>
      </c>
      <c r="D83" s="140" t="s">
        <v>29</v>
      </c>
    </row>
    <row r="84" spans="1:63" x14ac:dyDescent="0.2">
      <c r="A84" s="62" t="s">
        <v>230</v>
      </c>
      <c r="B84" s="62" t="s">
        <v>232</v>
      </c>
      <c r="C84" s="139" t="s">
        <v>231</v>
      </c>
      <c r="D84" s="140" t="s">
        <v>29</v>
      </c>
    </row>
    <row r="85" spans="1:63" x14ac:dyDescent="0.2">
      <c r="A85" s="62" t="s">
        <v>233</v>
      </c>
      <c r="B85" s="62" t="s">
        <v>235</v>
      </c>
      <c r="C85" s="139" t="s">
        <v>234</v>
      </c>
      <c r="D85" s="140" t="s">
        <v>29</v>
      </c>
    </row>
    <row r="86" spans="1:63" x14ac:dyDescent="0.2">
      <c r="A86" s="62" t="s">
        <v>236</v>
      </c>
      <c r="B86" s="62" t="s">
        <v>238</v>
      </c>
      <c r="C86" s="139" t="s">
        <v>237</v>
      </c>
      <c r="D86" s="140" t="s">
        <v>29</v>
      </c>
    </row>
    <row r="87" spans="1:63" x14ac:dyDescent="0.2">
      <c r="A87" s="62" t="s">
        <v>239</v>
      </c>
      <c r="B87" s="62" t="s">
        <v>241</v>
      </c>
      <c r="C87" s="139" t="s">
        <v>240</v>
      </c>
      <c r="D87" s="140" t="s">
        <v>29</v>
      </c>
    </row>
    <row r="88" spans="1:63" s="61" customFormat="1" ht="12.75" x14ac:dyDescent="0.2">
      <c r="A88" s="53" t="s">
        <v>242</v>
      </c>
      <c r="B88" s="53" t="s">
        <v>433</v>
      </c>
      <c r="C88" s="141"/>
      <c r="D88" s="136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</row>
    <row r="89" spans="1:63" x14ac:dyDescent="0.2">
      <c r="A89" s="62" t="s">
        <v>243</v>
      </c>
      <c r="B89" s="62" t="s">
        <v>211</v>
      </c>
      <c r="C89" s="139" t="s">
        <v>210</v>
      </c>
      <c r="D89" s="140" t="s">
        <v>29</v>
      </c>
    </row>
    <row r="90" spans="1:63" x14ac:dyDescent="0.2">
      <c r="A90" s="62" t="s">
        <v>244</v>
      </c>
      <c r="B90" s="62" t="s">
        <v>214</v>
      </c>
      <c r="C90" s="139" t="s">
        <v>213</v>
      </c>
      <c r="D90" s="140" t="s">
        <v>29</v>
      </c>
    </row>
    <row r="91" spans="1:63" x14ac:dyDescent="0.2">
      <c r="A91" s="62" t="s">
        <v>458</v>
      </c>
      <c r="B91" s="62" t="s">
        <v>217</v>
      </c>
      <c r="C91" s="139" t="s">
        <v>216</v>
      </c>
      <c r="D91" s="140" t="s">
        <v>29</v>
      </c>
    </row>
    <row r="92" spans="1:63" x14ac:dyDescent="0.2">
      <c r="A92" s="62" t="s">
        <v>459</v>
      </c>
      <c r="B92" s="62" t="s">
        <v>248</v>
      </c>
      <c r="C92" s="139" t="s">
        <v>247</v>
      </c>
      <c r="D92" s="140" t="s">
        <v>29</v>
      </c>
    </row>
    <row r="93" spans="1:63" ht="25.5" x14ac:dyDescent="0.2">
      <c r="A93" s="62" t="s">
        <v>460</v>
      </c>
      <c r="B93" s="62" t="s">
        <v>251</v>
      </c>
      <c r="C93" s="139" t="s">
        <v>250</v>
      </c>
      <c r="D93" s="140" t="s">
        <v>29</v>
      </c>
    </row>
    <row r="94" spans="1:63" x14ac:dyDescent="0.2">
      <c r="A94" s="62" t="s">
        <v>461</v>
      </c>
      <c r="B94" s="62" t="s">
        <v>254</v>
      </c>
      <c r="C94" s="139" t="s">
        <v>253</v>
      </c>
      <c r="D94" s="140" t="s">
        <v>29</v>
      </c>
    </row>
    <row r="95" spans="1:63" x14ac:dyDescent="0.2">
      <c r="A95" s="62" t="s">
        <v>462</v>
      </c>
      <c r="B95" s="62" t="s">
        <v>257</v>
      </c>
      <c r="C95" s="139" t="s">
        <v>256</v>
      </c>
      <c r="D95" s="140" t="s">
        <v>29</v>
      </c>
    </row>
    <row r="96" spans="1:63" x14ac:dyDescent="0.2">
      <c r="A96" s="62" t="s">
        <v>463</v>
      </c>
      <c r="B96" s="62" t="s">
        <v>260</v>
      </c>
      <c r="C96" s="139" t="s">
        <v>259</v>
      </c>
      <c r="D96" s="140" t="s">
        <v>29</v>
      </c>
    </row>
    <row r="97" spans="1:4" x14ac:dyDescent="0.2">
      <c r="A97" s="62" t="s">
        <v>464</v>
      </c>
      <c r="B97" s="62" t="s">
        <v>263</v>
      </c>
      <c r="C97" s="139" t="s">
        <v>262</v>
      </c>
      <c r="D97" s="140" t="s">
        <v>29</v>
      </c>
    </row>
    <row r="98" spans="1:4" x14ac:dyDescent="0.2">
      <c r="A98" s="62" t="s">
        <v>465</v>
      </c>
      <c r="B98" s="62" t="s">
        <v>226</v>
      </c>
      <c r="C98" s="139" t="s">
        <v>225</v>
      </c>
      <c r="D98" s="140" t="s">
        <v>29</v>
      </c>
    </row>
    <row r="99" spans="1:4" x14ac:dyDescent="0.2">
      <c r="A99" s="62" t="s">
        <v>466</v>
      </c>
      <c r="B99" s="62" t="s">
        <v>232</v>
      </c>
      <c r="C99" s="139" t="s">
        <v>231</v>
      </c>
      <c r="D99" s="140" t="s">
        <v>29</v>
      </c>
    </row>
    <row r="100" spans="1:4" x14ac:dyDescent="0.2">
      <c r="A100" s="62" t="s">
        <v>467</v>
      </c>
      <c r="B100" s="62" t="s">
        <v>220</v>
      </c>
      <c r="C100" s="139" t="s">
        <v>219</v>
      </c>
      <c r="D100" s="140" t="s">
        <v>29</v>
      </c>
    </row>
    <row r="101" spans="1:4" x14ac:dyDescent="0.2">
      <c r="A101" s="62" t="s">
        <v>468</v>
      </c>
      <c r="B101" s="62" t="s">
        <v>269</v>
      </c>
      <c r="C101" s="139" t="s">
        <v>268</v>
      </c>
      <c r="D101" s="140" t="s">
        <v>29</v>
      </c>
    </row>
    <row r="102" spans="1:4" x14ac:dyDescent="0.2">
      <c r="A102" s="62" t="s">
        <v>469</v>
      </c>
      <c r="B102" s="62" t="s">
        <v>272</v>
      </c>
      <c r="C102" s="139" t="s">
        <v>271</v>
      </c>
      <c r="D102" s="140" t="s">
        <v>29</v>
      </c>
    </row>
    <row r="103" spans="1:4" x14ac:dyDescent="0.2">
      <c r="A103" s="62" t="s">
        <v>470</v>
      </c>
      <c r="B103" s="62" t="s">
        <v>275</v>
      </c>
      <c r="C103" s="139" t="s">
        <v>274</v>
      </c>
      <c r="D103" s="140" t="s">
        <v>29</v>
      </c>
    </row>
    <row r="104" spans="1:4" x14ac:dyDescent="0.2">
      <c r="A104" s="62" t="s">
        <v>471</v>
      </c>
      <c r="B104" s="62" t="s">
        <v>235</v>
      </c>
      <c r="C104" s="139" t="s">
        <v>234</v>
      </c>
      <c r="D104" s="140" t="s">
        <v>29</v>
      </c>
    </row>
    <row r="105" spans="1:4" ht="38.25" x14ac:dyDescent="0.2">
      <c r="A105" s="62" t="s">
        <v>472</v>
      </c>
      <c r="B105" s="62" t="s">
        <v>278</v>
      </c>
      <c r="C105" s="139" t="s">
        <v>207</v>
      </c>
      <c r="D105" s="140" t="s">
        <v>50</v>
      </c>
    </row>
    <row r="106" spans="1:4" x14ac:dyDescent="0.2">
      <c r="A106" s="62" t="s">
        <v>473</v>
      </c>
      <c r="B106" s="62" t="s">
        <v>281</v>
      </c>
      <c r="C106" s="139" t="s">
        <v>280</v>
      </c>
      <c r="D106" s="140" t="s">
        <v>29</v>
      </c>
    </row>
    <row r="107" spans="1:4" x14ac:dyDescent="0.2">
      <c r="A107" s="62" t="s">
        <v>474</v>
      </c>
      <c r="B107" s="62" t="s">
        <v>284</v>
      </c>
      <c r="C107" s="139" t="s">
        <v>283</v>
      </c>
      <c r="D107" s="140" t="s">
        <v>29</v>
      </c>
    </row>
    <row r="108" spans="1:4" x14ac:dyDescent="0.2">
      <c r="A108" s="62" t="s">
        <v>475</v>
      </c>
      <c r="B108" s="62" t="s">
        <v>287</v>
      </c>
      <c r="C108" s="139" t="s">
        <v>286</v>
      </c>
      <c r="D108" s="140" t="s">
        <v>29</v>
      </c>
    </row>
    <row r="109" spans="1:4" x14ac:dyDescent="0.2">
      <c r="A109" s="62" t="s">
        <v>476</v>
      </c>
      <c r="B109" s="62" t="s">
        <v>290</v>
      </c>
      <c r="C109" s="139" t="s">
        <v>289</v>
      </c>
      <c r="D109" s="140" t="s">
        <v>29</v>
      </c>
    </row>
    <row r="110" spans="1:4" x14ac:dyDescent="0.2">
      <c r="A110" s="62" t="s">
        <v>477</v>
      </c>
      <c r="B110" s="62" t="s">
        <v>293</v>
      </c>
      <c r="C110" s="139" t="s">
        <v>292</v>
      </c>
      <c r="D110" s="140" t="s">
        <v>29</v>
      </c>
    </row>
    <row r="111" spans="1:4" x14ac:dyDescent="0.2">
      <c r="A111" s="62" t="s">
        <v>478</v>
      </c>
      <c r="B111" s="62" t="s">
        <v>296</v>
      </c>
      <c r="C111" s="139" t="s">
        <v>295</v>
      </c>
      <c r="D111" s="140" t="s">
        <v>29</v>
      </c>
    </row>
    <row r="112" spans="1:4" x14ac:dyDescent="0.2">
      <c r="A112" s="62" t="s">
        <v>479</v>
      </c>
      <c r="B112" s="62" t="s">
        <v>299</v>
      </c>
      <c r="C112" s="139" t="s">
        <v>298</v>
      </c>
      <c r="D112" s="140" t="s">
        <v>29</v>
      </c>
    </row>
    <row r="113" spans="1:63" x14ac:dyDescent="0.2">
      <c r="A113" s="62" t="s">
        <v>480</v>
      </c>
      <c r="B113" s="62" t="s">
        <v>302</v>
      </c>
      <c r="C113" s="139" t="s">
        <v>301</v>
      </c>
      <c r="D113" s="140" t="s">
        <v>29</v>
      </c>
    </row>
    <row r="114" spans="1:63" x14ac:dyDescent="0.2">
      <c r="A114" s="62" t="s">
        <v>481</v>
      </c>
      <c r="B114" s="62" t="s">
        <v>305</v>
      </c>
      <c r="C114" s="139" t="s">
        <v>304</v>
      </c>
      <c r="D114" s="140" t="s">
        <v>29</v>
      </c>
    </row>
    <row r="115" spans="1:63" x14ac:dyDescent="0.2">
      <c r="A115" s="62" t="s">
        <v>482</v>
      </c>
      <c r="B115" s="62" t="s">
        <v>308</v>
      </c>
      <c r="C115" s="139" t="s">
        <v>307</v>
      </c>
      <c r="D115" s="140" t="s">
        <v>29</v>
      </c>
    </row>
    <row r="116" spans="1:63" x14ac:dyDescent="0.2">
      <c r="A116" s="62" t="s">
        <v>483</v>
      </c>
      <c r="B116" s="62" t="s">
        <v>241</v>
      </c>
      <c r="C116" s="139" t="s">
        <v>240</v>
      </c>
      <c r="D116" s="140" t="s">
        <v>29</v>
      </c>
    </row>
    <row r="117" spans="1:63" x14ac:dyDescent="0.2">
      <c r="A117" s="62" t="s">
        <v>484</v>
      </c>
      <c r="B117" s="62" t="s">
        <v>238</v>
      </c>
      <c r="C117" s="139" t="s">
        <v>237</v>
      </c>
      <c r="D117" s="140" t="s">
        <v>29</v>
      </c>
    </row>
    <row r="118" spans="1:63" x14ac:dyDescent="0.2">
      <c r="A118" s="62" t="s">
        <v>485</v>
      </c>
      <c r="B118" s="62" t="s">
        <v>313</v>
      </c>
      <c r="C118" s="139" t="s">
        <v>312</v>
      </c>
      <c r="D118" s="140" t="s">
        <v>29</v>
      </c>
    </row>
    <row r="119" spans="1:63" x14ac:dyDescent="0.2">
      <c r="A119" s="62" t="s">
        <v>486</v>
      </c>
      <c r="B119" s="62" t="s">
        <v>316</v>
      </c>
      <c r="C119" s="139" t="s">
        <v>315</v>
      </c>
      <c r="D119" s="140" t="s">
        <v>29</v>
      </c>
    </row>
    <row r="120" spans="1:63" s="61" customFormat="1" ht="12.75" x14ac:dyDescent="0.2">
      <c r="A120" s="53" t="s">
        <v>317</v>
      </c>
      <c r="B120" s="53" t="s">
        <v>318</v>
      </c>
      <c r="C120" s="141"/>
      <c r="D120" s="136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</row>
    <row r="121" spans="1:63" ht="51" x14ac:dyDescent="0.2">
      <c r="A121" s="62" t="s">
        <v>319</v>
      </c>
      <c r="B121" s="62" t="s">
        <v>321</v>
      </c>
      <c r="C121" s="139" t="s">
        <v>593</v>
      </c>
      <c r="D121" s="140" t="s">
        <v>50</v>
      </c>
    </row>
    <row r="122" spans="1:63" ht="25.5" x14ac:dyDescent="0.2">
      <c r="A122" s="62" t="s">
        <v>322</v>
      </c>
      <c r="B122" s="62" t="s">
        <v>324</v>
      </c>
      <c r="C122" s="139" t="s">
        <v>323</v>
      </c>
      <c r="D122" s="140" t="s">
        <v>50</v>
      </c>
    </row>
    <row r="123" spans="1:63" x14ac:dyDescent="0.2">
      <c r="A123" s="62" t="s">
        <v>487</v>
      </c>
      <c r="B123" s="62" t="s">
        <v>327</v>
      </c>
      <c r="C123" s="139" t="s">
        <v>326</v>
      </c>
      <c r="D123" s="140" t="s">
        <v>29</v>
      </c>
    </row>
    <row r="124" spans="1:63" ht="25.5" x14ac:dyDescent="0.2">
      <c r="A124" s="62" t="s">
        <v>488</v>
      </c>
      <c r="B124" s="62" t="s">
        <v>330</v>
      </c>
      <c r="C124" s="139" t="s">
        <v>329</v>
      </c>
      <c r="D124" s="140" t="s">
        <v>29</v>
      </c>
    </row>
    <row r="125" spans="1:63" ht="25.5" x14ac:dyDescent="0.2">
      <c r="A125" s="62" t="s">
        <v>489</v>
      </c>
      <c r="B125" s="62" t="s">
        <v>333</v>
      </c>
      <c r="C125" s="139" t="s">
        <v>332</v>
      </c>
      <c r="D125" s="140" t="s">
        <v>29</v>
      </c>
    </row>
    <row r="126" spans="1:63" x14ac:dyDescent="0.2">
      <c r="A126" s="62" t="s">
        <v>490</v>
      </c>
      <c r="B126" s="62" t="s">
        <v>336</v>
      </c>
      <c r="C126" s="139" t="s">
        <v>335</v>
      </c>
      <c r="D126" s="140" t="s">
        <v>29</v>
      </c>
    </row>
    <row r="127" spans="1:63" ht="38.25" x14ac:dyDescent="0.2">
      <c r="A127" s="62" t="s">
        <v>491</v>
      </c>
      <c r="B127" s="62" t="s">
        <v>339</v>
      </c>
      <c r="C127" s="139" t="s">
        <v>594</v>
      </c>
      <c r="D127" s="140" t="s">
        <v>50</v>
      </c>
    </row>
    <row r="128" spans="1:63" ht="25.5" x14ac:dyDescent="0.2">
      <c r="A128" s="62" t="s">
        <v>492</v>
      </c>
      <c r="B128" s="62" t="s">
        <v>342</v>
      </c>
      <c r="C128" s="139" t="s">
        <v>341</v>
      </c>
      <c r="D128" s="140" t="s">
        <v>50</v>
      </c>
    </row>
    <row r="129" spans="1:63" ht="25.5" x14ac:dyDescent="0.2">
      <c r="A129" s="62" t="s">
        <v>493</v>
      </c>
      <c r="B129" s="62" t="s">
        <v>345</v>
      </c>
      <c r="C129" s="139" t="s">
        <v>344</v>
      </c>
      <c r="D129" s="140" t="s">
        <v>50</v>
      </c>
    </row>
    <row r="130" spans="1:63" ht="38.25" x14ac:dyDescent="0.2">
      <c r="A130" s="62" t="s">
        <v>494</v>
      </c>
      <c r="B130" s="62" t="s">
        <v>348</v>
      </c>
      <c r="C130" s="139" t="s">
        <v>347</v>
      </c>
      <c r="D130" s="140" t="s">
        <v>50</v>
      </c>
    </row>
    <row r="131" spans="1:63" ht="25.5" x14ac:dyDescent="0.2">
      <c r="A131" s="62" t="s">
        <v>495</v>
      </c>
      <c r="B131" s="62" t="s">
        <v>351</v>
      </c>
      <c r="C131" s="139" t="s">
        <v>350</v>
      </c>
      <c r="D131" s="140" t="s">
        <v>29</v>
      </c>
    </row>
    <row r="132" spans="1:63" ht="25.5" x14ac:dyDescent="0.2">
      <c r="A132" s="62" t="s">
        <v>496</v>
      </c>
      <c r="B132" s="62" t="s">
        <v>354</v>
      </c>
      <c r="C132" s="139" t="s">
        <v>353</v>
      </c>
      <c r="D132" s="140" t="s">
        <v>50</v>
      </c>
    </row>
    <row r="133" spans="1:63" s="61" customFormat="1" ht="12.75" x14ac:dyDescent="0.2">
      <c r="A133" s="53" t="s">
        <v>355</v>
      </c>
      <c r="B133" s="53" t="s">
        <v>356</v>
      </c>
      <c r="C133" s="141"/>
      <c r="D133" s="136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</row>
    <row r="134" spans="1:63" x14ac:dyDescent="0.2">
      <c r="A134" s="62" t="s">
        <v>497</v>
      </c>
      <c r="B134" s="62" t="s">
        <v>359</v>
      </c>
      <c r="C134" s="139" t="s">
        <v>358</v>
      </c>
      <c r="D134" s="140" t="s">
        <v>29</v>
      </c>
    </row>
    <row r="135" spans="1:63" x14ac:dyDescent="0.2">
      <c r="A135" s="62" t="s">
        <v>360</v>
      </c>
      <c r="B135" s="62" t="s">
        <v>362</v>
      </c>
      <c r="C135" s="139" t="s">
        <v>361</v>
      </c>
      <c r="D135" s="140" t="s">
        <v>29</v>
      </c>
    </row>
    <row r="136" spans="1:63" x14ac:dyDescent="0.2">
      <c r="A136" s="62" t="s">
        <v>498</v>
      </c>
      <c r="B136" s="62" t="s">
        <v>365</v>
      </c>
      <c r="C136" s="139" t="s">
        <v>364</v>
      </c>
      <c r="D136" s="140" t="s">
        <v>29</v>
      </c>
    </row>
    <row r="137" spans="1:63" x14ac:dyDescent="0.2">
      <c r="A137" s="62" t="s">
        <v>499</v>
      </c>
      <c r="B137" s="62" t="s">
        <v>368</v>
      </c>
      <c r="C137" s="139" t="s">
        <v>367</v>
      </c>
      <c r="D137" s="140" t="s">
        <v>29</v>
      </c>
    </row>
    <row r="138" spans="1:63" x14ac:dyDescent="0.2">
      <c r="A138" s="62" t="s">
        <v>500</v>
      </c>
      <c r="B138" s="62" t="s">
        <v>371</v>
      </c>
      <c r="C138" s="139" t="s">
        <v>370</v>
      </c>
      <c r="D138" s="140" t="s">
        <v>29</v>
      </c>
    </row>
    <row r="139" spans="1:63" x14ac:dyDescent="0.2">
      <c r="A139" s="62" t="s">
        <v>501</v>
      </c>
      <c r="B139" s="62" t="s">
        <v>374</v>
      </c>
      <c r="C139" s="139" t="s">
        <v>373</v>
      </c>
      <c r="D139" s="140" t="s">
        <v>29</v>
      </c>
    </row>
    <row r="140" spans="1:63" x14ac:dyDescent="0.2">
      <c r="A140" s="62" t="s">
        <v>502</v>
      </c>
      <c r="B140" s="62" t="s">
        <v>377</v>
      </c>
      <c r="C140" s="139" t="s">
        <v>376</v>
      </c>
      <c r="D140" s="140" t="s">
        <v>29</v>
      </c>
    </row>
    <row r="141" spans="1:63" x14ac:dyDescent="0.2">
      <c r="A141" s="62" t="s">
        <v>503</v>
      </c>
      <c r="B141" s="62" t="s">
        <v>380</v>
      </c>
      <c r="C141" s="139" t="s">
        <v>379</v>
      </c>
      <c r="D141" s="140" t="s">
        <v>24</v>
      </c>
    </row>
    <row r="142" spans="1:63" s="61" customFormat="1" ht="12.75" x14ac:dyDescent="0.2">
      <c r="A142" s="53">
        <v>13</v>
      </c>
      <c r="B142" s="53" t="s">
        <v>382</v>
      </c>
      <c r="C142" s="141"/>
      <c r="D142" s="136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</row>
    <row r="143" spans="1:63" x14ac:dyDescent="0.2">
      <c r="A143" s="62" t="s">
        <v>504</v>
      </c>
      <c r="B143" s="62" t="s">
        <v>385</v>
      </c>
      <c r="C143" s="139" t="s">
        <v>384</v>
      </c>
      <c r="D143" s="140" t="s">
        <v>29</v>
      </c>
    </row>
    <row r="144" spans="1:63" ht="38.25" x14ac:dyDescent="0.2">
      <c r="A144" s="62" t="s">
        <v>505</v>
      </c>
      <c r="B144" s="62" t="s">
        <v>388</v>
      </c>
      <c r="C144" s="139" t="s">
        <v>595</v>
      </c>
      <c r="D144" s="140" t="s">
        <v>50</v>
      </c>
    </row>
    <row r="145" spans="1:63" s="61" customFormat="1" ht="12.75" x14ac:dyDescent="0.2">
      <c r="A145" s="53">
        <v>14</v>
      </c>
      <c r="B145" s="53" t="s">
        <v>390</v>
      </c>
      <c r="C145" s="141"/>
      <c r="D145" s="136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</row>
    <row r="146" spans="1:63" x14ac:dyDescent="0.2">
      <c r="A146" s="62" t="s">
        <v>506</v>
      </c>
      <c r="B146" s="62" t="s">
        <v>394</v>
      </c>
      <c r="C146" s="139" t="s">
        <v>392</v>
      </c>
      <c r="D146" s="140" t="s">
        <v>393</v>
      </c>
    </row>
    <row r="147" spans="1:63" x14ac:dyDescent="0.2">
      <c r="A147" s="96" t="s">
        <v>507</v>
      </c>
      <c r="B147" s="62" t="s">
        <v>397</v>
      </c>
      <c r="C147" s="139" t="s">
        <v>396</v>
      </c>
      <c r="D147" s="140" t="s">
        <v>29</v>
      </c>
    </row>
    <row r="148" spans="1:63" ht="25.5" x14ac:dyDescent="0.2">
      <c r="A148" s="138" t="s">
        <v>508</v>
      </c>
      <c r="B148" s="138" t="s">
        <v>400</v>
      </c>
      <c r="C148" s="142" t="s">
        <v>399</v>
      </c>
      <c r="D148" s="143" t="s">
        <v>29</v>
      </c>
    </row>
    <row r="149" spans="1:63" x14ac:dyDescent="0.2">
      <c r="B149" s="75"/>
      <c r="C149" s="254" t="s">
        <v>597</v>
      </c>
      <c r="D149" s="254"/>
    </row>
    <row r="150" spans="1:63" x14ac:dyDescent="0.2">
      <c r="B150" s="75"/>
      <c r="C150" s="84"/>
    </row>
    <row r="151" spans="1:63" s="8" customFormat="1" ht="12.75" x14ac:dyDescent="0.2">
      <c r="B151" s="137" t="s">
        <v>427</v>
      </c>
      <c r="C151" s="88" t="s">
        <v>428</v>
      </c>
      <c r="D151" s="88"/>
    </row>
    <row r="152" spans="1:63" s="8" customFormat="1" ht="12.75" x14ac:dyDescent="0.2">
      <c r="C152" s="89" t="s">
        <v>430</v>
      </c>
      <c r="D152" s="89"/>
    </row>
    <row r="153" spans="1:63" s="8" customFormat="1" ht="12.75" x14ac:dyDescent="0.2">
      <c r="C153" s="89" t="s">
        <v>429</v>
      </c>
      <c r="D153" s="89"/>
    </row>
    <row r="154" spans="1:63" s="8" customFormat="1" ht="12.75" x14ac:dyDescent="0.2">
      <c r="C154" s="89" t="s">
        <v>431</v>
      </c>
      <c r="D154" s="89"/>
    </row>
  </sheetData>
  <mergeCells count="1">
    <mergeCell ref="C149:D149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6D37D-1F43-46E6-9F26-BB3933B9143F}">
  <dimension ref="A1:AMK140"/>
  <sheetViews>
    <sheetView topLeftCell="A9" zoomScale="90" zoomScaleNormal="90" workbookViewId="0">
      <selection activeCell="C13" sqref="C13"/>
    </sheetView>
  </sheetViews>
  <sheetFormatPr defaultColWidth="9" defaultRowHeight="14.25" x14ac:dyDescent="0.2"/>
  <cols>
    <col min="1" max="1" width="9" style="148"/>
    <col min="2" max="2" width="61.375" style="148" customWidth="1"/>
    <col min="3" max="3" width="11.125" style="154" customWidth="1"/>
    <col min="4" max="4" width="15.75" style="154" customWidth="1"/>
    <col min="5" max="5" width="15.25" style="169" customWidth="1"/>
    <col min="6" max="1025" width="9" style="148"/>
  </cols>
  <sheetData>
    <row r="1" spans="1:81" x14ac:dyDescent="0.2">
      <c r="A1" s="144"/>
      <c r="B1" s="145"/>
      <c r="C1" s="146"/>
      <c r="D1" s="146"/>
      <c r="E1" s="147"/>
    </row>
    <row r="2" spans="1:81" x14ac:dyDescent="0.2">
      <c r="A2" s="149"/>
      <c r="B2" s="150"/>
      <c r="C2" s="151"/>
      <c r="D2" s="151"/>
      <c r="E2" s="152"/>
    </row>
    <row r="3" spans="1:81" ht="19.5" x14ac:dyDescent="0.25">
      <c r="A3" s="149"/>
      <c r="B3" s="153" t="s">
        <v>408</v>
      </c>
      <c r="E3" s="152"/>
    </row>
    <row r="4" spans="1:81" x14ac:dyDescent="0.2">
      <c r="A4" s="149"/>
      <c r="B4" s="155" t="s">
        <v>410</v>
      </c>
      <c r="C4" s="151"/>
      <c r="D4" s="151"/>
      <c r="E4" s="152"/>
    </row>
    <row r="5" spans="1:81" x14ac:dyDescent="0.2">
      <c r="A5" s="149"/>
      <c r="B5" s="150"/>
      <c r="C5" s="151"/>
      <c r="D5" s="151"/>
      <c r="E5" s="152"/>
    </row>
    <row r="6" spans="1:81" ht="15" thickBot="1" x14ac:dyDescent="0.25">
      <c r="A6" s="149"/>
      <c r="E6" s="152"/>
    </row>
    <row r="7" spans="1:81" ht="20.25" thickTop="1" thickBot="1" x14ac:dyDescent="0.35">
      <c r="A7" s="156"/>
      <c r="B7" s="157" t="s">
        <v>578</v>
      </c>
      <c r="C7" s="158"/>
      <c r="D7" s="159"/>
      <c r="E7" s="156"/>
    </row>
    <row r="8" spans="1:81" ht="15" thickTop="1" x14ac:dyDescent="0.2">
      <c r="A8" s="149"/>
      <c r="B8" s="34" t="s">
        <v>574</v>
      </c>
      <c r="C8" s="151"/>
      <c r="D8" s="151"/>
      <c r="E8" s="152"/>
    </row>
    <row r="9" spans="1:81" x14ac:dyDescent="0.2">
      <c r="A9" s="152"/>
      <c r="B9" s="152" t="s">
        <v>575</v>
      </c>
      <c r="C9" s="152"/>
      <c r="D9" s="151"/>
      <c r="E9" s="152"/>
    </row>
    <row r="10" spans="1:81" x14ac:dyDescent="0.2">
      <c r="A10" s="152"/>
      <c r="B10" s="152"/>
      <c r="C10" s="152"/>
      <c r="D10" s="151"/>
      <c r="E10" s="152"/>
    </row>
    <row r="11" spans="1:81" s="164" customFormat="1" ht="12.75" x14ac:dyDescent="0.2">
      <c r="A11" s="160" t="s">
        <v>415</v>
      </c>
      <c r="B11" s="161" t="s">
        <v>416</v>
      </c>
      <c r="C11" s="161" t="s">
        <v>579</v>
      </c>
      <c r="D11" s="162" t="s">
        <v>580</v>
      </c>
      <c r="E11" s="163" t="s">
        <v>581</v>
      </c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8"/>
      <c r="BN11" s="148"/>
      <c r="BO11" s="148"/>
      <c r="BP11" s="148"/>
      <c r="BQ11" s="148"/>
      <c r="BR11" s="148"/>
      <c r="BS11" s="148"/>
      <c r="BT11" s="148"/>
      <c r="BU11" s="148"/>
      <c r="BV11" s="148"/>
      <c r="BW11" s="148"/>
      <c r="BX11" s="148"/>
      <c r="BY11" s="148"/>
      <c r="BZ11" s="148"/>
      <c r="CA11" s="148"/>
      <c r="CB11" s="148"/>
      <c r="CC11" s="148"/>
    </row>
    <row r="12" spans="1:81" s="165" customFormat="1" ht="12.75" x14ac:dyDescent="0.2">
      <c r="A12" s="175"/>
      <c r="B12" s="175"/>
      <c r="C12" s="175"/>
      <c r="D12" s="175" t="s">
        <v>582</v>
      </c>
      <c r="E12" s="176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  <c r="BT12" s="148"/>
      <c r="BU12" s="148"/>
      <c r="BV12" s="148"/>
      <c r="BW12" s="148"/>
      <c r="BX12" s="148"/>
      <c r="BY12" s="148"/>
      <c r="BZ12" s="148"/>
      <c r="CA12" s="148"/>
      <c r="CB12" s="148"/>
      <c r="CC12" s="148"/>
    </row>
    <row r="13" spans="1:81" x14ac:dyDescent="0.2">
      <c r="A13" s="173" t="s">
        <v>436</v>
      </c>
      <c r="B13" s="173" t="s">
        <v>42</v>
      </c>
      <c r="C13" s="174">
        <f>'Planilha Orçamentária'!Q19</f>
        <v>20678.872606895067</v>
      </c>
      <c r="D13" s="177">
        <f>C13/'Planilha Orçamentária'!$Q$6</f>
        <v>0.13380883320528136</v>
      </c>
      <c r="E13" s="177">
        <f>D13</f>
        <v>0.13380883320528136</v>
      </c>
    </row>
    <row r="14" spans="1:81" ht="25.5" x14ac:dyDescent="0.2">
      <c r="A14" s="173" t="s">
        <v>319</v>
      </c>
      <c r="B14" s="173" t="s">
        <v>321</v>
      </c>
      <c r="C14" s="174">
        <f>'Planilha Orçamentária'!Q122</f>
        <v>14243.999268052539</v>
      </c>
      <c r="D14" s="177">
        <f>C14/'Planilha Orçamentária'!$Q$6</f>
        <v>9.2170059677212451E-2</v>
      </c>
      <c r="E14" s="177">
        <f>E13+D14</f>
        <v>0.22597889288249381</v>
      </c>
    </row>
    <row r="15" spans="1:81" ht="38.25" x14ac:dyDescent="0.2">
      <c r="A15" s="173" t="s">
        <v>322</v>
      </c>
      <c r="B15" s="173" t="s">
        <v>324</v>
      </c>
      <c r="C15" s="174">
        <f>'Planilha Orçamentária'!Q123</f>
        <v>10120.117425250904</v>
      </c>
      <c r="D15" s="177">
        <f>C15/'Planilha Orçamentária'!$Q$6</f>
        <v>6.5485248171688756E-2</v>
      </c>
      <c r="E15" s="177">
        <f>E14+D15</f>
        <v>0.29146414105418256</v>
      </c>
    </row>
    <row r="16" spans="1:81" x14ac:dyDescent="0.2">
      <c r="A16" s="173" t="s">
        <v>435</v>
      </c>
      <c r="B16" s="173" t="s">
        <v>38</v>
      </c>
      <c r="C16" s="174">
        <f>'Planilha Orçamentária'!Q18</f>
        <v>6799.5097083727396</v>
      </c>
      <c r="D16" s="177">
        <f>C16/'Planilha Orçamentária'!$Q$6</f>
        <v>4.3998262271898146E-2</v>
      </c>
      <c r="E16" s="177">
        <f>E15+D16</f>
        <v>0.33546240332608068</v>
      </c>
    </row>
    <row r="17" spans="1:81" x14ac:dyDescent="0.2">
      <c r="A17" s="173" t="s">
        <v>490</v>
      </c>
      <c r="B17" s="173" t="s">
        <v>336</v>
      </c>
      <c r="C17" s="174">
        <f>'Planilha Orçamentária'!Q127</f>
        <v>5873.3904076289509</v>
      </c>
      <c r="D17" s="177">
        <f>C17/'Planilha Orçamentária'!$Q$6</f>
        <v>3.800553020196426E-2</v>
      </c>
      <c r="E17" s="177">
        <f t="shared" ref="E17:E80" si="0">E16+D17</f>
        <v>0.37346793352804497</v>
      </c>
    </row>
    <row r="18" spans="1:81" ht="51" x14ac:dyDescent="0.2">
      <c r="A18" s="173" t="s">
        <v>140</v>
      </c>
      <c r="B18" s="173" t="s">
        <v>142</v>
      </c>
      <c r="C18" s="174">
        <f>'Planilha Orçamentária'!Q53</f>
        <v>5696.9202683272842</v>
      </c>
      <c r="D18" s="177">
        <f>C18/'Planilha Orçamentária'!$Q$6</f>
        <v>3.686362735820594E-2</v>
      </c>
      <c r="E18" s="177">
        <f t="shared" si="0"/>
        <v>0.41033156088625089</v>
      </c>
    </row>
    <row r="19" spans="1:81" s="166" customFormat="1" ht="38.25" x14ac:dyDescent="0.2">
      <c r="A19" s="173" t="s">
        <v>206</v>
      </c>
      <c r="B19" s="173" t="s">
        <v>208</v>
      </c>
      <c r="C19" s="174">
        <f>'Planilha Orçamentária'!Q77</f>
        <v>5460.6653765295987</v>
      </c>
      <c r="D19" s="177">
        <f>C19/'Planilha Orçamentária'!$Q$6</f>
        <v>3.5334869383269366E-2</v>
      </c>
      <c r="E19" s="177">
        <f t="shared" si="0"/>
        <v>0.44566643026952024</v>
      </c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  <c r="BI19" s="148"/>
      <c r="BJ19" s="148"/>
      <c r="BK19" s="148"/>
      <c r="BL19" s="148"/>
      <c r="BM19" s="148"/>
      <c r="BN19" s="148"/>
      <c r="BO19" s="148"/>
      <c r="BP19" s="148"/>
      <c r="BQ19" s="148"/>
      <c r="BR19" s="148"/>
      <c r="BS19" s="148"/>
      <c r="BT19" s="148"/>
      <c r="BU19" s="148"/>
      <c r="BV19" s="148"/>
      <c r="BW19" s="148"/>
      <c r="BX19" s="148"/>
      <c r="BY19" s="148"/>
      <c r="BZ19" s="148"/>
      <c r="CA19" s="148"/>
      <c r="CB19" s="148"/>
      <c r="CC19" s="148"/>
    </row>
    <row r="20" spans="1:81" ht="25.5" x14ac:dyDescent="0.2">
      <c r="A20" s="173" t="s">
        <v>455</v>
      </c>
      <c r="B20" s="173" t="s">
        <v>167</v>
      </c>
      <c r="C20" s="174">
        <f>'Planilha Orçamentária'!Q62</f>
        <v>5241.5995393621442</v>
      </c>
      <c r="D20" s="177">
        <f>C20/'Planilha Orçamentária'!$Q$6</f>
        <v>3.3917338330017394E-2</v>
      </c>
      <c r="E20" s="177">
        <f t="shared" si="0"/>
        <v>0.47958376859953766</v>
      </c>
    </row>
    <row r="21" spans="1:81" ht="25.5" x14ac:dyDescent="0.2">
      <c r="A21" s="173" t="s">
        <v>491</v>
      </c>
      <c r="B21" s="173" t="s">
        <v>339</v>
      </c>
      <c r="C21" s="174">
        <f>'Planilha Orçamentária'!Q128</f>
        <v>5086.9864746637177</v>
      </c>
      <c r="D21" s="177">
        <f>C21/'Planilha Orçamentária'!$Q$6</f>
        <v>3.2916868228050095E-2</v>
      </c>
      <c r="E21" s="177">
        <f t="shared" si="0"/>
        <v>0.51250063682758773</v>
      </c>
    </row>
    <row r="22" spans="1:81" ht="25.5" x14ac:dyDescent="0.2">
      <c r="A22" s="173" t="s">
        <v>160</v>
      </c>
      <c r="B22" s="173" t="s">
        <v>162</v>
      </c>
      <c r="C22" s="174">
        <f>'Planilha Orçamentária'!Q60</f>
        <v>4470.2333126917592</v>
      </c>
      <c r="D22" s="177">
        <f>C22/'Planilha Orçamentária'!$Q$6</f>
        <v>2.8925982334608389E-2</v>
      </c>
      <c r="E22" s="177">
        <f t="shared" si="0"/>
        <v>0.54142661916219614</v>
      </c>
    </row>
    <row r="23" spans="1:81" x14ac:dyDescent="0.2">
      <c r="A23" s="173" t="s">
        <v>129</v>
      </c>
      <c r="B23" s="173" t="s">
        <v>131</v>
      </c>
      <c r="C23" s="174">
        <f>'Planilha Orçamentária'!Q49</f>
        <v>4370.1409727220689</v>
      </c>
      <c r="D23" s="177">
        <f>C23/'Planilha Orçamentária'!$Q$6</f>
        <v>2.827830489692908E-2</v>
      </c>
      <c r="E23" s="177">
        <f t="shared" si="0"/>
        <v>0.56970492405912521</v>
      </c>
    </row>
    <row r="24" spans="1:81" ht="25.5" x14ac:dyDescent="0.2">
      <c r="A24" s="173" t="s">
        <v>496</v>
      </c>
      <c r="B24" s="173" t="s">
        <v>354</v>
      </c>
      <c r="C24" s="174">
        <f>'Planilha Orçamentária'!Q133</f>
        <v>4172.7539823451052</v>
      </c>
      <c r="D24" s="177">
        <f>C24/'Planilha Orçamentária'!$Q$6</f>
        <v>2.7001053309072359E-2</v>
      </c>
      <c r="E24" s="177">
        <f t="shared" si="0"/>
        <v>0.59670597736819753</v>
      </c>
    </row>
    <row r="25" spans="1:81" ht="25.5" x14ac:dyDescent="0.2">
      <c r="A25" s="173" t="s">
        <v>488</v>
      </c>
      <c r="B25" s="173" t="s">
        <v>330</v>
      </c>
      <c r="C25" s="174">
        <f>'Planilha Orçamentária'!Q125</f>
        <v>3594.5065209130207</v>
      </c>
      <c r="D25" s="177">
        <f>C25/'Planilha Orçamentária'!$Q$6</f>
        <v>2.3259330073524993E-2</v>
      </c>
      <c r="E25" s="177">
        <f t="shared" si="0"/>
        <v>0.61996530744172251</v>
      </c>
    </row>
    <row r="26" spans="1:81" ht="25.5" x14ac:dyDescent="0.2">
      <c r="A26" s="173" t="s">
        <v>454</v>
      </c>
      <c r="B26" s="173" t="s">
        <v>164</v>
      </c>
      <c r="C26" s="174">
        <f>'Planilha Orçamentária'!Q61</f>
        <v>2693.5633038095993</v>
      </c>
      <c r="D26" s="177">
        <f>C26/'Planilha Orçamentária'!$Q$6</f>
        <v>1.7429507386546195E-2</v>
      </c>
      <c r="E26" s="177">
        <f t="shared" si="0"/>
        <v>0.63739481482826865</v>
      </c>
    </row>
    <row r="27" spans="1:81" ht="25.5" x14ac:dyDescent="0.2">
      <c r="A27" s="173" t="s">
        <v>457</v>
      </c>
      <c r="B27" s="173" t="s">
        <v>173</v>
      </c>
      <c r="C27" s="174">
        <f>'Planilha Orçamentária'!Q64</f>
        <v>2563.3713212602538</v>
      </c>
      <c r="D27" s="177">
        <f>C27/'Planilha Orçamentária'!$Q$6</f>
        <v>1.65870612044559E-2</v>
      </c>
      <c r="E27" s="177">
        <f t="shared" si="0"/>
        <v>0.65398187603272451</v>
      </c>
    </row>
    <row r="28" spans="1:81" ht="38.25" x14ac:dyDescent="0.2">
      <c r="A28" s="173" t="s">
        <v>495</v>
      </c>
      <c r="B28" s="173" t="s">
        <v>351</v>
      </c>
      <c r="C28" s="174">
        <f>'Planilha Orçamentária'!Q132</f>
        <v>2506.3801367304195</v>
      </c>
      <c r="D28" s="177">
        <f>C28/'Planilha Orçamentária'!$Q$6</f>
        <v>1.6218282690757757E-2</v>
      </c>
      <c r="E28" s="177">
        <f t="shared" si="0"/>
        <v>0.67020015872348226</v>
      </c>
    </row>
    <row r="29" spans="1:81" ht="38.25" x14ac:dyDescent="0.2">
      <c r="A29" s="173" t="s">
        <v>492</v>
      </c>
      <c r="B29" s="173" t="s">
        <v>342</v>
      </c>
      <c r="C29" s="174">
        <f>'Planilha Orçamentária'!Q129</f>
        <v>2460.5679701458394</v>
      </c>
      <c r="D29" s="177">
        <f>C29/'Planilha Orçamentária'!$Q$6</f>
        <v>1.592184135791427E-2</v>
      </c>
      <c r="E29" s="177">
        <f t="shared" si="0"/>
        <v>0.68612200008139657</v>
      </c>
    </row>
    <row r="30" spans="1:81" ht="25.5" x14ac:dyDescent="0.2">
      <c r="A30" s="173" t="s">
        <v>180</v>
      </c>
      <c r="B30" s="173" t="s">
        <v>182</v>
      </c>
      <c r="C30" s="174">
        <f>'Planilha Orçamentária'!Q67</f>
        <v>2474.820325013523</v>
      </c>
      <c r="D30" s="177">
        <f>C30/'Planilha Orçamentária'!$Q$6</f>
        <v>1.6014065484999247E-2</v>
      </c>
      <c r="E30" s="177">
        <f t="shared" si="0"/>
        <v>0.70213606556639585</v>
      </c>
    </row>
    <row r="31" spans="1:81" ht="25.5" x14ac:dyDescent="0.2">
      <c r="A31" s="173" t="s">
        <v>199</v>
      </c>
      <c r="B31" s="173" t="s">
        <v>201</v>
      </c>
      <c r="C31" s="174">
        <f>'Planilha Orçamentária'!Q74</f>
        <v>2383.6071522925536</v>
      </c>
      <c r="D31" s="177">
        <f>C31/'Planilha Orçamentária'!$Q$6</f>
        <v>1.542384335602907E-2</v>
      </c>
      <c r="E31" s="177">
        <f t="shared" si="0"/>
        <v>0.71755990892242494</v>
      </c>
    </row>
    <row r="32" spans="1:81" ht="38.25" x14ac:dyDescent="0.2">
      <c r="A32" s="173" t="s">
        <v>494</v>
      </c>
      <c r="B32" s="173" t="s">
        <v>348</v>
      </c>
      <c r="C32" s="174">
        <f>'Planilha Orçamentária'!Q131</f>
        <v>2341.9284471395895</v>
      </c>
      <c r="D32" s="177">
        <f>C32/'Planilha Orçamentária'!$Q$6</f>
        <v>1.5154148822287153E-2</v>
      </c>
      <c r="E32" s="177">
        <f t="shared" si="0"/>
        <v>0.7327140577447121</v>
      </c>
    </row>
    <row r="33" spans="1:81" ht="51" x14ac:dyDescent="0.2">
      <c r="A33" s="173" t="s">
        <v>143</v>
      </c>
      <c r="B33" s="173" t="s">
        <v>145</v>
      </c>
      <c r="C33" s="174">
        <f>'Planilha Orçamentária'!Q54</f>
        <v>2234.7294760939376</v>
      </c>
      <c r="D33" s="177">
        <f>C33/'Planilha Orçamentária'!$Q$6</f>
        <v>1.4460485801623126E-2</v>
      </c>
      <c r="E33" s="177">
        <f t="shared" si="0"/>
        <v>0.74717454354633528</v>
      </c>
    </row>
    <row r="34" spans="1:81" s="166" customFormat="1" ht="38.25" x14ac:dyDescent="0.2">
      <c r="A34" s="173" t="s">
        <v>109</v>
      </c>
      <c r="B34" s="173" t="s">
        <v>111</v>
      </c>
      <c r="C34" s="174">
        <f>'Planilha Orçamentária'!Q42</f>
        <v>2062.264654050181</v>
      </c>
      <c r="D34" s="177">
        <f>C34/'Planilha Orçamentária'!$Q$6</f>
        <v>1.3344500561744198E-2</v>
      </c>
      <c r="E34" s="177">
        <f t="shared" si="0"/>
        <v>0.76051904410807947</v>
      </c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L34" s="148"/>
      <c r="BM34" s="148"/>
      <c r="BN34" s="148"/>
      <c r="BO34" s="148"/>
      <c r="BP34" s="148"/>
      <c r="BQ34" s="148"/>
      <c r="BR34" s="148"/>
      <c r="BS34" s="148"/>
      <c r="BT34" s="148"/>
      <c r="BU34" s="148"/>
      <c r="BV34" s="148"/>
      <c r="BW34" s="148"/>
      <c r="BX34" s="148"/>
      <c r="BY34" s="148"/>
      <c r="BZ34" s="148"/>
      <c r="CA34" s="148"/>
      <c r="CB34" s="148"/>
      <c r="CC34" s="148"/>
    </row>
    <row r="35" spans="1:81" ht="25.5" x14ac:dyDescent="0.2">
      <c r="A35" s="173" t="s">
        <v>486</v>
      </c>
      <c r="B35" s="173" t="s">
        <v>316</v>
      </c>
      <c r="C35" s="174">
        <f>'Planilha Orçamentária'!Q120</f>
        <v>1653.059840822111</v>
      </c>
      <c r="D35" s="177">
        <f>C35/'Planilha Orçamentária'!$Q$6</f>
        <v>1.0696618366185056E-2</v>
      </c>
      <c r="E35" s="177">
        <f t="shared" si="0"/>
        <v>0.77121566247426454</v>
      </c>
    </row>
    <row r="36" spans="1:81" ht="25.5" x14ac:dyDescent="0.2">
      <c r="A36" s="173" t="s">
        <v>489</v>
      </c>
      <c r="B36" s="173" t="s">
        <v>333</v>
      </c>
      <c r="C36" s="174">
        <f>'Planilha Orçamentária'!Q126</f>
        <v>1823.6564557018219</v>
      </c>
      <c r="D36" s="177">
        <f>C36/'Planilha Orçamentária'!$Q$6</f>
        <v>1.1800514812561606E-2</v>
      </c>
      <c r="E36" s="177">
        <f t="shared" si="0"/>
        <v>0.78301617728682615</v>
      </c>
    </row>
    <row r="37" spans="1:81" ht="25.5" x14ac:dyDescent="0.2">
      <c r="A37" s="173" t="s">
        <v>493</v>
      </c>
      <c r="B37" s="173" t="s">
        <v>345</v>
      </c>
      <c r="C37" s="174">
        <f>'Planilha Orçamentária'!Q130</f>
        <v>1638.222094392863</v>
      </c>
      <c r="D37" s="177">
        <f>C37/'Planilha Orçamentária'!$Q$6</f>
        <v>1.0600606287826804E-2</v>
      </c>
      <c r="E37" s="177">
        <f t="shared" si="0"/>
        <v>0.79361678357465293</v>
      </c>
    </row>
    <row r="38" spans="1:81" x14ac:dyDescent="0.2">
      <c r="A38" s="173" t="s">
        <v>22</v>
      </c>
      <c r="B38" s="173" t="s">
        <v>25</v>
      </c>
      <c r="C38" s="174">
        <f>'Planilha Orçamentária'!Q15</f>
        <v>1601.0546636592965</v>
      </c>
      <c r="D38" s="177">
        <f>C38/'Planilha Orçamentária'!$Q$6</f>
        <v>1.0360103305181688E-2</v>
      </c>
      <c r="E38" s="177">
        <f t="shared" si="0"/>
        <v>0.8039768868798346</v>
      </c>
    </row>
    <row r="39" spans="1:81" ht="51" x14ac:dyDescent="0.2">
      <c r="A39" s="173" t="s">
        <v>146</v>
      </c>
      <c r="B39" s="173" t="s">
        <v>148</v>
      </c>
      <c r="C39" s="174">
        <f>'Planilha Orçamentária'!Q55</f>
        <v>1516.7848818241957</v>
      </c>
      <c r="D39" s="177">
        <f>C39/'Planilha Orçamentária'!$Q$6</f>
        <v>9.8148104646977926E-3</v>
      </c>
      <c r="E39" s="177">
        <f t="shared" si="0"/>
        <v>0.81379169734453238</v>
      </c>
    </row>
    <row r="40" spans="1:81" ht="25.5" x14ac:dyDescent="0.2">
      <c r="A40" s="173" t="s">
        <v>106</v>
      </c>
      <c r="B40" s="173" t="s">
        <v>108</v>
      </c>
      <c r="C40" s="174">
        <f>'Planilha Orçamentária'!Q41</f>
        <v>1430.8728312365854</v>
      </c>
      <c r="D40" s="177">
        <f>C40/'Planilha Orçamentária'!$Q$6</f>
        <v>9.2588908328137924E-3</v>
      </c>
      <c r="E40" s="177">
        <f t="shared" si="0"/>
        <v>0.82305058817734622</v>
      </c>
    </row>
    <row r="41" spans="1:81" ht="25.5" x14ac:dyDescent="0.2">
      <c r="A41" s="173" t="s">
        <v>120</v>
      </c>
      <c r="B41" s="173" t="s">
        <v>122</v>
      </c>
      <c r="C41" s="174">
        <f>'Planilha Orçamentária'!Q46</f>
        <v>1379.9542567163169</v>
      </c>
      <c r="D41" s="177">
        <f>C41/'Planilha Orçamentária'!$Q$6</f>
        <v>8.9294069593669635E-3</v>
      </c>
      <c r="E41" s="177">
        <f t="shared" si="0"/>
        <v>0.83197999513671317</v>
      </c>
    </row>
    <row r="42" spans="1:81" s="166" customFormat="1" ht="25.5" x14ac:dyDescent="0.2">
      <c r="A42" s="173" t="s">
        <v>152</v>
      </c>
      <c r="B42" s="173" t="s">
        <v>154</v>
      </c>
      <c r="C42" s="174">
        <f>'Planilha Orçamentária'!Q57</f>
        <v>1158.2434788406795</v>
      </c>
      <c r="D42" s="177">
        <f>C42/'Planilha Orçamentária'!$Q$6</f>
        <v>7.4947610257834092E-3</v>
      </c>
      <c r="E42" s="177">
        <f t="shared" si="0"/>
        <v>0.83947475616249656</v>
      </c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  <c r="BI42" s="148"/>
      <c r="BJ42" s="148"/>
      <c r="BK42" s="148"/>
      <c r="BL42" s="148"/>
      <c r="BM42" s="148"/>
      <c r="BN42" s="148"/>
      <c r="BO42" s="148"/>
      <c r="BP42" s="148"/>
      <c r="BQ42" s="148"/>
      <c r="BR42" s="148"/>
      <c r="BS42" s="148"/>
      <c r="BT42" s="148"/>
      <c r="BU42" s="148"/>
      <c r="BV42" s="148"/>
      <c r="BW42" s="148"/>
      <c r="BX42" s="148"/>
      <c r="BY42" s="148"/>
      <c r="BZ42" s="148"/>
      <c r="CA42" s="148"/>
      <c r="CB42" s="148"/>
      <c r="CC42" s="148"/>
    </row>
    <row r="43" spans="1:81" ht="38.25" x14ac:dyDescent="0.2">
      <c r="A43" s="173" t="s">
        <v>183</v>
      </c>
      <c r="B43" s="173" t="s">
        <v>185</v>
      </c>
      <c r="C43" s="174">
        <f>'Planilha Orçamentária'!Q68</f>
        <v>1132.2579386800433</v>
      </c>
      <c r="D43" s="177">
        <f>C43/'Planilha Orçamentária'!$Q$6</f>
        <v>7.3266138121899412E-3</v>
      </c>
      <c r="E43" s="177">
        <f t="shared" si="0"/>
        <v>0.84680136997468647</v>
      </c>
    </row>
    <row r="44" spans="1:81" x14ac:dyDescent="0.2">
      <c r="A44" s="173" t="s">
        <v>196</v>
      </c>
      <c r="B44" s="173" t="s">
        <v>198</v>
      </c>
      <c r="C44" s="174">
        <f>'Planilha Orçamentária'!Q73</f>
        <v>1010.7278028509099</v>
      </c>
      <c r="D44" s="177">
        <f>C44/'Planilha Orçamentária'!$Q$6</f>
        <v>6.5402167012974721E-3</v>
      </c>
      <c r="E44" s="177">
        <f t="shared" si="0"/>
        <v>0.85334158667598392</v>
      </c>
    </row>
    <row r="45" spans="1:81" x14ac:dyDescent="0.2">
      <c r="A45" s="173" t="s">
        <v>434</v>
      </c>
      <c r="B45" s="173" t="s">
        <v>34</v>
      </c>
      <c r="C45" s="174">
        <f>'Planilha Orçamentária'!Q17</f>
        <v>118.50213646523859</v>
      </c>
      <c r="D45" s="177">
        <f>C45/'Planilha Orçamentária'!$Q$6</f>
        <v>7.6680353490158064E-4</v>
      </c>
      <c r="E45" s="177">
        <f t="shared" si="0"/>
        <v>0.85410839021088547</v>
      </c>
    </row>
    <row r="46" spans="1:81" ht="25.5" x14ac:dyDescent="0.2">
      <c r="A46" s="173" t="s">
        <v>472</v>
      </c>
      <c r="B46" s="173" t="s">
        <v>278</v>
      </c>
      <c r="C46" s="174">
        <f>'Planilha Orçamentária'!Q106</f>
        <v>910.11089608826637</v>
      </c>
      <c r="D46" s="177">
        <f>C46/'Planilha Orçamentária'!$Q$6</f>
        <v>5.8891448972115601E-3</v>
      </c>
      <c r="E46" s="177">
        <f t="shared" si="0"/>
        <v>0.85999753510809707</v>
      </c>
    </row>
    <row r="47" spans="1:81" ht="38.25" x14ac:dyDescent="0.2">
      <c r="A47" s="173" t="s">
        <v>505</v>
      </c>
      <c r="B47" s="173" t="s">
        <v>388</v>
      </c>
      <c r="C47" s="174">
        <f>'Planilha Orçamentária'!Q145</f>
        <v>766.69183695775052</v>
      </c>
      <c r="D47" s="177">
        <f>C47/'Planilha Orçamentária'!$Q$6</f>
        <v>4.9611089579962514E-3</v>
      </c>
      <c r="E47" s="177">
        <f t="shared" si="0"/>
        <v>0.86495864406609335</v>
      </c>
    </row>
    <row r="48" spans="1:81" ht="25.5" x14ac:dyDescent="0.2">
      <c r="A48" s="173" t="s">
        <v>233</v>
      </c>
      <c r="B48" s="173" t="s">
        <v>235</v>
      </c>
      <c r="C48" s="174">
        <f>'Planilha Orçamentária'!Q86</f>
        <v>676.39141045652002</v>
      </c>
      <c r="D48" s="177">
        <f>C48/'Planilha Orçamentária'!$Q$6</f>
        <v>4.3767930265735675E-3</v>
      </c>
      <c r="E48" s="177">
        <f t="shared" si="0"/>
        <v>0.86933543709266692</v>
      </c>
    </row>
    <row r="49" spans="1:81" s="166" customFormat="1" ht="25.5" x14ac:dyDescent="0.2">
      <c r="A49" s="173" t="s">
        <v>149</v>
      </c>
      <c r="B49" s="173" t="s">
        <v>151</v>
      </c>
      <c r="C49" s="174">
        <f>'Planilha Orçamentária'!Q56</f>
        <v>670.86847150785547</v>
      </c>
      <c r="D49" s="177">
        <f>C49/'Planilha Orçamentária'!$Q$6</f>
        <v>4.341055197406885E-3</v>
      </c>
      <c r="E49" s="177">
        <f t="shared" si="0"/>
        <v>0.87367649229007383</v>
      </c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  <c r="BI49" s="148"/>
      <c r="BJ49" s="148"/>
      <c r="BK49" s="148"/>
      <c r="BL49" s="148"/>
      <c r="BM49" s="148"/>
      <c r="BN49" s="148"/>
      <c r="BO49" s="148"/>
      <c r="BP49" s="148"/>
      <c r="BQ49" s="148"/>
      <c r="BR49" s="148"/>
      <c r="BS49" s="148"/>
      <c r="BT49" s="148"/>
      <c r="BU49" s="148"/>
      <c r="BV49" s="148"/>
      <c r="BW49" s="148"/>
      <c r="BX49" s="148"/>
      <c r="BY49" s="148"/>
      <c r="BZ49" s="148"/>
      <c r="CA49" s="148"/>
      <c r="CB49" s="148"/>
      <c r="CC49" s="148"/>
    </row>
    <row r="50" spans="1:81" ht="25.5" x14ac:dyDescent="0.2">
      <c r="A50" s="173" t="s">
        <v>212</v>
      </c>
      <c r="B50" s="173" t="s">
        <v>214</v>
      </c>
      <c r="C50" s="174">
        <f>'Planilha Orçamentária'!Q79</f>
        <v>717.30762030687004</v>
      </c>
      <c r="D50" s="177">
        <f>C50/'Planilha Orçamentária'!$Q$6</f>
        <v>4.641553606288742E-3</v>
      </c>
      <c r="E50" s="177">
        <f t="shared" si="0"/>
        <v>0.87831804589636253</v>
      </c>
    </row>
    <row r="51" spans="1:81" x14ac:dyDescent="0.2">
      <c r="A51" s="173" t="s">
        <v>132</v>
      </c>
      <c r="B51" s="173" t="s">
        <v>134</v>
      </c>
      <c r="C51" s="174">
        <f>'Planilha Orçamentária'!Q50</f>
        <v>710.15290394155477</v>
      </c>
      <c r="D51" s="177">
        <f>C51/'Planilha Orçamentária'!$Q$6</f>
        <v>4.595256873050086E-3</v>
      </c>
      <c r="E51" s="177">
        <f t="shared" si="0"/>
        <v>0.8829133027694126</v>
      </c>
    </row>
    <row r="52" spans="1:81" ht="25.5" x14ac:dyDescent="0.2">
      <c r="A52" s="173" t="s">
        <v>103</v>
      </c>
      <c r="B52" s="173" t="s">
        <v>105</v>
      </c>
      <c r="C52" s="174">
        <f>'Planilha Orçamentária'!Q40</f>
        <v>701.44509517853157</v>
      </c>
      <c r="D52" s="177">
        <f>C52/'Planilha Orçamentária'!$Q$6</f>
        <v>4.5389103907004461E-3</v>
      </c>
      <c r="E52" s="177">
        <f t="shared" si="0"/>
        <v>0.88745221316011302</v>
      </c>
    </row>
    <row r="53" spans="1:81" ht="25.5" x14ac:dyDescent="0.2">
      <c r="A53" s="173" t="s">
        <v>186</v>
      </c>
      <c r="B53" s="173" t="s">
        <v>187</v>
      </c>
      <c r="C53" s="174">
        <f>'Planilha Orçamentária'!Q69</f>
        <v>699.022720666787</v>
      </c>
      <c r="D53" s="177">
        <f>C53/'Planilha Orçamentária'!$Q$6</f>
        <v>4.5232356915442321E-3</v>
      </c>
      <c r="E53" s="177">
        <f t="shared" si="0"/>
        <v>0.89197544885165725</v>
      </c>
    </row>
    <row r="54" spans="1:81" s="166" customFormat="1" ht="12.75" x14ac:dyDescent="0.2">
      <c r="A54" s="173" t="s">
        <v>453</v>
      </c>
      <c r="B54" s="173" t="s">
        <v>159</v>
      </c>
      <c r="C54" s="174">
        <f>'Planilha Orçamentária'!Q59</f>
        <v>673.87099191323534</v>
      </c>
      <c r="D54" s="177">
        <f>C54/'Planilha Orçamentária'!$Q$6</f>
        <v>4.3604839041723091E-3</v>
      </c>
      <c r="E54" s="177">
        <f t="shared" si="0"/>
        <v>0.89633593275582957</v>
      </c>
      <c r="F54" s="148"/>
      <c r="G54" s="148"/>
      <c r="H54" s="148"/>
      <c r="I54" s="148"/>
      <c r="J54" s="148"/>
      <c r="K54" s="148"/>
      <c r="L54" s="148"/>
      <c r="M54" s="148"/>
      <c r="N54" s="148"/>
      <c r="O54" s="148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  <c r="BI54" s="148"/>
      <c r="BJ54" s="148"/>
      <c r="BK54" s="148"/>
      <c r="BL54" s="148"/>
      <c r="BM54" s="148"/>
      <c r="BN54" s="148"/>
      <c r="BO54" s="148"/>
      <c r="BP54" s="148"/>
      <c r="BQ54" s="148"/>
      <c r="BR54" s="148"/>
      <c r="BS54" s="148"/>
      <c r="BT54" s="148"/>
      <c r="BU54" s="148"/>
      <c r="BV54" s="148"/>
      <c r="BW54" s="148"/>
      <c r="BX54" s="148"/>
      <c r="BY54" s="148"/>
      <c r="BZ54" s="148"/>
      <c r="CA54" s="148"/>
      <c r="CB54" s="148"/>
      <c r="CC54" s="148"/>
    </row>
    <row r="55" spans="1:81" s="167" customFormat="1" ht="25.5" x14ac:dyDescent="0.2">
      <c r="A55" s="173" t="s">
        <v>202</v>
      </c>
      <c r="B55" s="173" t="s">
        <v>204</v>
      </c>
      <c r="C55" s="174">
        <f>'Planilha Orçamentária'!Q75</f>
        <v>672.19487611289435</v>
      </c>
      <c r="D55" s="177">
        <f>C55/'Planilha Orçamentária'!$Q$6</f>
        <v>4.349638095320729E-3</v>
      </c>
      <c r="E55" s="177">
        <f t="shared" si="0"/>
        <v>0.90068557085115031</v>
      </c>
      <c r="F55" s="148"/>
      <c r="G55" s="148"/>
      <c r="H55" s="148"/>
      <c r="I55" s="148"/>
      <c r="J55" s="148"/>
      <c r="K55" s="148"/>
      <c r="L55" s="148"/>
      <c r="M55" s="148"/>
      <c r="N55" s="148"/>
      <c r="O55" s="148"/>
      <c r="P55" s="148"/>
      <c r="Q55" s="148"/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8"/>
      <c r="BP55" s="148"/>
      <c r="BQ55" s="148"/>
      <c r="BR55" s="148"/>
      <c r="BS55" s="148"/>
      <c r="BT55" s="148"/>
      <c r="BU55" s="148"/>
      <c r="BV55" s="148"/>
      <c r="BW55" s="148"/>
      <c r="BX55" s="148"/>
      <c r="BY55" s="148"/>
      <c r="BZ55" s="148"/>
      <c r="CA55" s="148"/>
      <c r="CB55" s="148"/>
      <c r="CC55" s="148"/>
    </row>
    <row r="56" spans="1:81" x14ac:dyDescent="0.2">
      <c r="A56" s="173" t="s">
        <v>443</v>
      </c>
      <c r="B56" s="173" t="s">
        <v>74</v>
      </c>
      <c r="C56" s="174">
        <f>'Planilha Orçamentária'!Q29</f>
        <v>671.00273562748043</v>
      </c>
      <c r="D56" s="177">
        <f>C56/'Planilha Orçamentária'!$Q$6</f>
        <v>4.3419239935704804E-3</v>
      </c>
      <c r="E56" s="177">
        <f t="shared" si="0"/>
        <v>0.90502749484472078</v>
      </c>
    </row>
    <row r="57" spans="1:81" x14ac:dyDescent="0.2">
      <c r="A57" s="173" t="s">
        <v>444</v>
      </c>
      <c r="B57" s="173" t="s">
        <v>77</v>
      </c>
      <c r="C57" s="174">
        <f>'Planilha Orçamentária'!Q30</f>
        <v>663.89298213013251</v>
      </c>
      <c r="D57" s="177">
        <f>C57/'Planilha Orçamentária'!$Q$6</f>
        <v>4.2959182060238188E-3</v>
      </c>
      <c r="E57" s="177">
        <f t="shared" si="0"/>
        <v>0.9093234130507446</v>
      </c>
    </row>
    <row r="58" spans="1:81" x14ac:dyDescent="0.2">
      <c r="A58" s="173" t="s">
        <v>177</v>
      </c>
      <c r="B58" s="173" t="s">
        <v>179</v>
      </c>
      <c r="C58" s="174">
        <f>'Planilha Orçamentária'!Q66</f>
        <v>644.9793517196382</v>
      </c>
      <c r="D58" s="177">
        <f>C58/'Planilha Orçamentária'!$Q$6</f>
        <v>4.173531900686249E-3</v>
      </c>
      <c r="E58" s="177">
        <f t="shared" si="0"/>
        <v>0.91349694495143086</v>
      </c>
    </row>
    <row r="59" spans="1:81" x14ac:dyDescent="0.2">
      <c r="A59" s="173" t="s">
        <v>498</v>
      </c>
      <c r="B59" s="173" t="s">
        <v>365</v>
      </c>
      <c r="C59" s="174">
        <f>'Planilha Orçamentária'!Q137</f>
        <v>645.21715533244367</v>
      </c>
      <c r="D59" s="177">
        <f>C59/'Planilha Orçamentária'!$Q$6</f>
        <v>4.1750706801239098E-3</v>
      </c>
      <c r="E59" s="177">
        <f t="shared" si="0"/>
        <v>0.91767201563155476</v>
      </c>
    </row>
    <row r="60" spans="1:81" x14ac:dyDescent="0.2">
      <c r="A60" s="173" t="s">
        <v>506</v>
      </c>
      <c r="B60" s="173" t="s">
        <v>394</v>
      </c>
      <c r="C60" s="174">
        <f>'Planilha Orçamentária'!Q147</f>
        <v>465.64045654479617</v>
      </c>
      <c r="D60" s="177">
        <f>C60/'Planilha Orçamentária'!$Q$6</f>
        <v>3.0130659135961988E-3</v>
      </c>
      <c r="E60" s="177">
        <f t="shared" si="0"/>
        <v>0.92068508154515094</v>
      </c>
    </row>
    <row r="61" spans="1:81" ht="38.25" x14ac:dyDescent="0.2">
      <c r="A61" s="173" t="s">
        <v>123</v>
      </c>
      <c r="B61" s="173" t="s">
        <v>125</v>
      </c>
      <c r="C61" s="174">
        <f>'Planilha Orçamentária'!Q47</f>
        <v>532.86593920514781</v>
      </c>
      <c r="D61" s="177">
        <f>C61/'Planilha Orçamentária'!$Q$6</f>
        <v>3.4480685158872039E-3</v>
      </c>
      <c r="E61" s="177">
        <f t="shared" si="0"/>
        <v>0.92413315006103813</v>
      </c>
    </row>
    <row r="62" spans="1:81" x14ac:dyDescent="0.2">
      <c r="A62" s="173" t="s">
        <v>218</v>
      </c>
      <c r="B62" s="173" t="s">
        <v>220</v>
      </c>
      <c r="C62" s="174">
        <f>'Planilha Orçamentária'!Q81</f>
        <v>523.59259748057889</v>
      </c>
      <c r="D62" s="177">
        <f>C62/'Planilha Orçamentária'!$Q$6</f>
        <v>3.3880625832782532E-3</v>
      </c>
      <c r="E62" s="177">
        <f t="shared" si="0"/>
        <v>0.92752121264431642</v>
      </c>
    </row>
    <row r="63" spans="1:81" x14ac:dyDescent="0.2">
      <c r="A63" s="173" t="s">
        <v>135</v>
      </c>
      <c r="B63" s="173" t="s">
        <v>137</v>
      </c>
      <c r="C63" s="174">
        <f>'Planilha Orçamentária'!Q51</f>
        <v>534.13239331956345</v>
      </c>
      <c r="D63" s="177">
        <f>C63/'Planilha Orçamentária'!$Q$6</f>
        <v>3.4562634862117213E-3</v>
      </c>
      <c r="E63" s="177">
        <f t="shared" si="0"/>
        <v>0.93097747613052817</v>
      </c>
    </row>
    <row r="64" spans="1:81" ht="25.5" x14ac:dyDescent="0.2">
      <c r="A64" s="173" t="s">
        <v>188</v>
      </c>
      <c r="B64" s="173" t="s">
        <v>190</v>
      </c>
      <c r="C64" s="174">
        <f>'Planilha Orçamentária'!Q70</f>
        <v>497.58907217275566</v>
      </c>
      <c r="D64" s="177">
        <f>C64/'Planilha Orçamentária'!$Q$6</f>
        <v>3.2197989914079864E-3</v>
      </c>
      <c r="E64" s="177">
        <f t="shared" si="0"/>
        <v>0.93419727512193618</v>
      </c>
    </row>
    <row r="65" spans="1:81" s="167" customFormat="1" ht="25.5" x14ac:dyDescent="0.2">
      <c r="A65" s="173" t="s">
        <v>209</v>
      </c>
      <c r="B65" s="173" t="s">
        <v>211</v>
      </c>
      <c r="C65" s="174">
        <f>'Planilha Orçamentária'!Q78</f>
        <v>489.4957559386205</v>
      </c>
      <c r="D65" s="177">
        <f>C65/'Planilha Orçamentária'!$Q$6</f>
        <v>3.167428766848941E-3</v>
      </c>
      <c r="E65" s="177">
        <f t="shared" si="0"/>
        <v>0.93736470388878512</v>
      </c>
      <c r="F65" s="148"/>
      <c r="G65" s="148"/>
      <c r="H65" s="148"/>
      <c r="I65" s="148"/>
      <c r="J65" s="148"/>
      <c r="K65" s="148"/>
      <c r="L65" s="148"/>
      <c r="M65" s="148"/>
      <c r="N65" s="148"/>
      <c r="O65" s="148"/>
      <c r="P65" s="148"/>
      <c r="Q65" s="148"/>
      <c r="R65" s="148"/>
      <c r="S65" s="148"/>
      <c r="T65" s="148"/>
      <c r="U65" s="148"/>
      <c r="V65" s="148"/>
      <c r="W65" s="148"/>
      <c r="X65" s="148"/>
      <c r="Y65" s="148"/>
      <c r="Z65" s="148"/>
      <c r="AA65" s="148"/>
      <c r="AB65" s="148"/>
      <c r="AC65" s="148"/>
      <c r="AD65" s="148"/>
      <c r="AE65" s="148"/>
      <c r="AF65" s="148"/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  <c r="BI65" s="148"/>
      <c r="BJ65" s="148"/>
      <c r="BK65" s="148"/>
      <c r="BL65" s="148"/>
      <c r="BM65" s="148"/>
      <c r="BN65" s="148"/>
      <c r="BO65" s="148"/>
      <c r="BP65" s="148"/>
      <c r="BQ65" s="148"/>
      <c r="BR65" s="148"/>
      <c r="BS65" s="148"/>
      <c r="BT65" s="148"/>
      <c r="BU65" s="148"/>
      <c r="BV65" s="148"/>
      <c r="BW65" s="148"/>
      <c r="BX65" s="148"/>
      <c r="BY65" s="148"/>
      <c r="BZ65" s="148"/>
      <c r="CA65" s="148"/>
      <c r="CB65" s="148"/>
      <c r="CC65" s="148"/>
    </row>
    <row r="66" spans="1:81" ht="25.5" x14ac:dyDescent="0.2">
      <c r="A66" s="173" t="s">
        <v>215</v>
      </c>
      <c r="B66" s="173" t="s">
        <v>217</v>
      </c>
      <c r="C66" s="174">
        <f>'Planilha Orçamentária'!Q80</f>
        <v>451.35225627959449</v>
      </c>
      <c r="D66" s="177">
        <f>C66/'Planilha Orçamentária'!$Q$6</f>
        <v>2.9206098381401057E-3</v>
      </c>
      <c r="E66" s="177">
        <f t="shared" si="0"/>
        <v>0.94028531372692525</v>
      </c>
    </row>
    <row r="67" spans="1:81" ht="25.5" x14ac:dyDescent="0.2">
      <c r="A67" s="173" t="s">
        <v>507</v>
      </c>
      <c r="B67" s="173" t="s">
        <v>397</v>
      </c>
      <c r="C67" s="174">
        <f>'Planilha Orçamentária'!Q148</f>
        <v>413.70834404242873</v>
      </c>
      <c r="D67" s="177">
        <f>C67/'Planilha Orçamentária'!$Q$6</f>
        <v>2.6770236393423232E-3</v>
      </c>
      <c r="E67" s="177">
        <f t="shared" si="0"/>
        <v>0.94296233736626756</v>
      </c>
    </row>
    <row r="68" spans="1:81" ht="25.5" x14ac:dyDescent="0.2">
      <c r="A68" s="173" t="s">
        <v>508</v>
      </c>
      <c r="B68" s="173" t="s">
        <v>400</v>
      </c>
      <c r="C68" s="174">
        <f>'Planilha Orçamentária'!Q149</f>
        <v>439.7618280924379</v>
      </c>
      <c r="D68" s="177">
        <f>C68/'Planilha Orçamentária'!$Q$6</f>
        <v>2.8456105042036946E-3</v>
      </c>
      <c r="E68" s="177">
        <f t="shared" si="0"/>
        <v>0.94580794787047129</v>
      </c>
    </row>
    <row r="69" spans="1:81" x14ac:dyDescent="0.2">
      <c r="A69" s="173" t="s">
        <v>487</v>
      </c>
      <c r="B69" s="173" t="s">
        <v>327</v>
      </c>
      <c r="C69" s="174">
        <f>'Planilha Orçamentária'!Q124</f>
        <v>433.90416557112718</v>
      </c>
      <c r="D69" s="177">
        <f>C69/'Planilha Orçamentária'!$Q$6</f>
        <v>2.8077067459966083E-3</v>
      </c>
      <c r="E69" s="177">
        <f t="shared" si="0"/>
        <v>0.94861565461646791</v>
      </c>
    </row>
    <row r="70" spans="1:81" ht="25.5" x14ac:dyDescent="0.2">
      <c r="A70" s="173" t="s">
        <v>27</v>
      </c>
      <c r="B70" s="173" t="s">
        <v>30</v>
      </c>
      <c r="C70" s="174">
        <f>'Planilha Orçamentária'!Q16</f>
        <v>374.69056639514736</v>
      </c>
      <c r="D70" s="177">
        <f>C70/'Planilha Orçamentária'!$Q$6</f>
        <v>2.4245474332891467E-3</v>
      </c>
      <c r="E70" s="177">
        <f t="shared" si="0"/>
        <v>0.95104020204975703</v>
      </c>
    </row>
    <row r="71" spans="1:81" x14ac:dyDescent="0.2">
      <c r="A71" s="173" t="s">
        <v>448</v>
      </c>
      <c r="B71" s="173" t="s">
        <v>89</v>
      </c>
      <c r="C71" s="174">
        <f>'Planilha Orçamentária'!Q34</f>
        <v>356.70541920818033</v>
      </c>
      <c r="D71" s="177">
        <f>C71/'Planilha Orçamentária'!$Q$6</f>
        <v>2.308169156491268E-3</v>
      </c>
      <c r="E71" s="177">
        <f t="shared" si="0"/>
        <v>0.95334837120624827</v>
      </c>
    </row>
    <row r="72" spans="1:81" ht="25.5" x14ac:dyDescent="0.2">
      <c r="A72" s="173" t="s">
        <v>126</v>
      </c>
      <c r="B72" s="173" t="s">
        <v>128</v>
      </c>
      <c r="C72" s="174">
        <f>'Planilha Orçamentária'!Q48</f>
        <v>362.7004682705026</v>
      </c>
      <c r="D72" s="177">
        <f>C72/'Planilha Orçamentária'!$Q$6</f>
        <v>2.3469619154238936E-3</v>
      </c>
      <c r="E72" s="177">
        <f t="shared" si="0"/>
        <v>0.95569533312167221</v>
      </c>
    </row>
    <row r="73" spans="1:81" x14ac:dyDescent="0.2">
      <c r="A73" s="173" t="s">
        <v>438</v>
      </c>
      <c r="B73" s="173" t="s">
        <v>51</v>
      </c>
      <c r="C73" s="174">
        <f>'Planilha Orçamentária'!Q21</f>
        <v>317.97490432846854</v>
      </c>
      <c r="D73" s="177">
        <f>C73/'Planilha Orçamentária'!$Q$6</f>
        <v>2.0575517701369459E-3</v>
      </c>
      <c r="E73" s="177">
        <f t="shared" si="0"/>
        <v>0.95775288489180921</v>
      </c>
    </row>
    <row r="74" spans="1:81" x14ac:dyDescent="0.2">
      <c r="A74" s="173" t="s">
        <v>437</v>
      </c>
      <c r="B74" s="173" t="s">
        <v>46</v>
      </c>
      <c r="C74" s="174">
        <f>'Planilha Orçamentária'!Q20</f>
        <v>499.58742186019646</v>
      </c>
      <c r="D74" s="177">
        <f>C74/'Planilha Orçamentária'!$Q$6</f>
        <v>3.2327299110521952E-3</v>
      </c>
      <c r="E74" s="177">
        <f t="shared" si="0"/>
        <v>0.96098561480286138</v>
      </c>
    </row>
    <row r="75" spans="1:81" s="167" customFormat="1" ht="12.75" x14ac:dyDescent="0.2">
      <c r="A75" s="173" t="s">
        <v>236</v>
      </c>
      <c r="B75" s="173" t="s">
        <v>238</v>
      </c>
      <c r="C75" s="174">
        <f>'Planilha Orçamentária'!Q87</f>
        <v>314.88995199848182</v>
      </c>
      <c r="D75" s="177">
        <f>C75/'Planilha Orçamentária'!$Q$6</f>
        <v>2.0375896629361988E-3</v>
      </c>
      <c r="E75" s="177">
        <f t="shared" si="0"/>
        <v>0.96302320446579759</v>
      </c>
      <c r="F75" s="148"/>
      <c r="G75" s="148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  <c r="BI75" s="148"/>
      <c r="BJ75" s="148"/>
      <c r="BK75" s="148"/>
      <c r="BL75" s="148"/>
      <c r="BM75" s="148"/>
      <c r="BN75" s="148"/>
      <c r="BO75" s="148"/>
      <c r="BP75" s="148"/>
      <c r="BQ75" s="148"/>
      <c r="BR75" s="148"/>
      <c r="BS75" s="148"/>
      <c r="BT75" s="148"/>
      <c r="BU75" s="148"/>
      <c r="BV75" s="148"/>
      <c r="BW75" s="148"/>
      <c r="BX75" s="148"/>
      <c r="BY75" s="148"/>
      <c r="BZ75" s="148"/>
      <c r="CA75" s="148"/>
      <c r="CB75" s="148"/>
      <c r="CC75" s="148"/>
    </row>
    <row r="76" spans="1:81" x14ac:dyDescent="0.2">
      <c r="A76" s="173" t="s">
        <v>441</v>
      </c>
      <c r="B76" s="173" t="s">
        <v>68</v>
      </c>
      <c r="C76" s="174">
        <f>'Planilha Orçamentária'!Q27</f>
        <v>256.5047936648017</v>
      </c>
      <c r="D76" s="177">
        <f>C76/'Planilha Orçamentária'!$Q$6</f>
        <v>1.6597910246037395E-3</v>
      </c>
      <c r="E76" s="177">
        <f t="shared" si="0"/>
        <v>0.96468299549040137</v>
      </c>
    </row>
    <row r="77" spans="1:81" x14ac:dyDescent="0.2">
      <c r="A77" s="173" t="s">
        <v>479</v>
      </c>
      <c r="B77" s="173" t="s">
        <v>299</v>
      </c>
      <c r="C77" s="174">
        <f>'Planilha Orçamentária'!Q113</f>
        <v>246.91358944307422</v>
      </c>
      <c r="D77" s="177">
        <f>C77/'Planilha Orçamentária'!$Q$6</f>
        <v>1.5977282675888819E-3</v>
      </c>
      <c r="E77" s="177">
        <f t="shared" si="0"/>
        <v>0.96628072375799023</v>
      </c>
    </row>
    <row r="78" spans="1:81" ht="25.5" x14ac:dyDescent="0.2">
      <c r="A78" s="173" t="s">
        <v>191</v>
      </c>
      <c r="B78" s="173" t="s">
        <v>193</v>
      </c>
      <c r="C78" s="174">
        <f>'Planilha Orçamentária'!Q71</f>
        <v>236.51030586711289</v>
      </c>
      <c r="D78" s="177">
        <f>C78/'Planilha Orçamentária'!$Q$6</f>
        <v>1.5304107081036084E-3</v>
      </c>
      <c r="E78" s="177">
        <f t="shared" si="0"/>
        <v>0.96781113446609379</v>
      </c>
    </row>
    <row r="79" spans="1:81" ht="25.5" x14ac:dyDescent="0.2">
      <c r="A79" s="173" t="s">
        <v>458</v>
      </c>
      <c r="B79" s="173" t="s">
        <v>217</v>
      </c>
      <c r="C79" s="174">
        <f>'Planilha Orçamentária'!Q92</f>
        <v>225.67612813979724</v>
      </c>
      <c r="D79" s="177">
        <f>C79/'Planilha Orçamentária'!$Q$6</f>
        <v>1.4603049190700529E-3</v>
      </c>
      <c r="E79" s="177">
        <f t="shared" si="0"/>
        <v>0.9692714393851638</v>
      </c>
    </row>
    <row r="80" spans="1:81" s="166" customFormat="1" ht="25.5" x14ac:dyDescent="0.2">
      <c r="A80" s="173" t="s">
        <v>115</v>
      </c>
      <c r="B80" s="173" t="s">
        <v>117</v>
      </c>
      <c r="C80" s="174">
        <f>'Planilha Orçamentária'!Q44</f>
        <v>201.91100427561864</v>
      </c>
      <c r="D80" s="177">
        <f>C80/'Planilha Orçamentária'!$Q$6</f>
        <v>1.3065255735662555E-3</v>
      </c>
      <c r="E80" s="177">
        <f t="shared" si="0"/>
        <v>0.97057796495873006</v>
      </c>
      <c r="F80" s="148"/>
      <c r="G80" s="148"/>
      <c r="H80" s="148"/>
      <c r="I80" s="148"/>
      <c r="J80" s="148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  <c r="BI80" s="148"/>
      <c r="BJ80" s="148"/>
      <c r="BK80" s="148"/>
      <c r="BL80" s="148"/>
      <c r="BM80" s="148"/>
      <c r="BN80" s="148"/>
      <c r="BO80" s="148"/>
      <c r="BP80" s="148"/>
      <c r="BQ80" s="148"/>
      <c r="BR80" s="148"/>
      <c r="BS80" s="148"/>
      <c r="BT80" s="148"/>
      <c r="BU80" s="148"/>
      <c r="BV80" s="148"/>
      <c r="BW80" s="148"/>
      <c r="BX80" s="148"/>
      <c r="BY80" s="148"/>
      <c r="BZ80" s="148"/>
      <c r="CA80" s="148"/>
      <c r="CB80" s="148"/>
      <c r="CC80" s="148"/>
    </row>
    <row r="81" spans="1:81" x14ac:dyDescent="0.2">
      <c r="A81" s="173" t="s">
        <v>504</v>
      </c>
      <c r="B81" s="173" t="s">
        <v>385</v>
      </c>
      <c r="C81" s="174">
        <f>'Planilha Orçamentária'!Q144</f>
        <v>269.62733157794804</v>
      </c>
      <c r="D81" s="177">
        <f>C81/'Planilha Orçamentária'!$Q$6</f>
        <v>1.7447043329948699E-3</v>
      </c>
      <c r="E81" s="177">
        <f t="shared" ref="E81:E134" si="1">E80+D81</f>
        <v>0.97232266929172495</v>
      </c>
    </row>
    <row r="82" spans="1:81" ht="25.5" x14ac:dyDescent="0.2">
      <c r="A82" s="173" t="s">
        <v>57</v>
      </c>
      <c r="B82" s="173" t="s">
        <v>59</v>
      </c>
      <c r="C82" s="174">
        <f>'Planilha Orçamentária'!Q24</f>
        <v>212.15479456715104</v>
      </c>
      <c r="D82" s="177">
        <f>C82/'Planilha Orçamentária'!$Q$6</f>
        <v>1.3728110840274252E-3</v>
      </c>
      <c r="E82" s="177">
        <f t="shared" si="1"/>
        <v>0.97369548037575238</v>
      </c>
    </row>
    <row r="83" spans="1:81" ht="25.5" x14ac:dyDescent="0.2">
      <c r="A83" s="173" t="s">
        <v>244</v>
      </c>
      <c r="B83" s="173" t="s">
        <v>214</v>
      </c>
      <c r="C83" s="174">
        <f>'Planilha Orçamentária'!Q91</f>
        <v>209.21472258950376</v>
      </c>
      <c r="D83" s="177">
        <f>C83/'Planilha Orçamentária'!$Q$6</f>
        <v>1.3537864685008831E-3</v>
      </c>
      <c r="E83" s="177">
        <f t="shared" si="1"/>
        <v>0.9750492668442533</v>
      </c>
    </row>
    <row r="84" spans="1:81" x14ac:dyDescent="0.2">
      <c r="A84" s="173" t="s">
        <v>360</v>
      </c>
      <c r="B84" s="173" t="s">
        <v>362</v>
      </c>
      <c r="C84" s="174">
        <f>'Planilha Orçamentária'!Q136</f>
        <v>204.83084296268055</v>
      </c>
      <c r="D84" s="177">
        <f>C84/'Planilha Orçamentária'!$Q$6</f>
        <v>1.3254192635314E-3</v>
      </c>
      <c r="E84" s="177">
        <f t="shared" si="1"/>
        <v>0.97637468610778466</v>
      </c>
    </row>
    <row r="85" spans="1:81" x14ac:dyDescent="0.2">
      <c r="A85" s="173" t="s">
        <v>442</v>
      </c>
      <c r="B85" s="173" t="s">
        <v>71</v>
      </c>
      <c r="C85" s="174">
        <f>'Planilha Orçamentária'!Q28</f>
        <v>195.99426554167286</v>
      </c>
      <c r="D85" s="177">
        <f>C85/'Planilha Orçamentária'!$Q$6</f>
        <v>1.2682395450471866E-3</v>
      </c>
      <c r="E85" s="177">
        <f t="shared" si="1"/>
        <v>0.97764292565283184</v>
      </c>
    </row>
    <row r="86" spans="1:81" x14ac:dyDescent="0.2">
      <c r="A86" s="173" t="s">
        <v>463</v>
      </c>
      <c r="B86" s="173" t="s">
        <v>260</v>
      </c>
      <c r="C86" s="174">
        <f>'Planilha Orçamentária'!Q97</f>
        <v>174.98049450653383</v>
      </c>
      <c r="D86" s="177">
        <f>C86/'Planilha Orçamentária'!$Q$6</f>
        <v>1.1322636513460315E-3</v>
      </c>
      <c r="E86" s="177">
        <f t="shared" si="1"/>
        <v>0.97877518930417784</v>
      </c>
    </row>
    <row r="87" spans="1:81" ht="25.5" x14ac:dyDescent="0.2">
      <c r="A87" s="173" t="s">
        <v>112</v>
      </c>
      <c r="B87" s="173" t="s">
        <v>114</v>
      </c>
      <c r="C87" s="174">
        <f>'Planilha Orçamentária'!Q43</f>
        <v>159.81801625307685</v>
      </c>
      <c r="D87" s="177">
        <f>C87/'Planilha Orçamentária'!$Q$6</f>
        <v>1.0341502985455973E-3</v>
      </c>
      <c r="E87" s="177">
        <f t="shared" si="1"/>
        <v>0.97980933960272343</v>
      </c>
    </row>
    <row r="88" spans="1:81" s="166" customFormat="1" ht="12.75" x14ac:dyDescent="0.2">
      <c r="A88" s="173" t="s">
        <v>239</v>
      </c>
      <c r="B88" s="173" t="s">
        <v>241</v>
      </c>
      <c r="C88" s="174">
        <f>'Planilha Orçamentária'!Q88</f>
        <v>149.2767216518267</v>
      </c>
      <c r="D88" s="177">
        <f>C88/'Planilha Orçamentária'!$Q$6</f>
        <v>9.6593969742239595E-4</v>
      </c>
      <c r="E88" s="177">
        <f t="shared" si="1"/>
        <v>0.98077527930014585</v>
      </c>
      <c r="F88" s="148"/>
      <c r="G88" s="148"/>
      <c r="H88" s="148"/>
      <c r="I88" s="148"/>
      <c r="J88" s="148"/>
      <c r="K88" s="148"/>
      <c r="L88" s="148"/>
      <c r="M88" s="148"/>
      <c r="N88" s="148"/>
      <c r="O88" s="148"/>
      <c r="P88" s="148"/>
      <c r="Q88" s="148"/>
      <c r="R88" s="148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  <c r="BI88" s="148"/>
      <c r="BJ88" s="148"/>
      <c r="BK88" s="148"/>
      <c r="BL88" s="148"/>
      <c r="BM88" s="148"/>
      <c r="BN88" s="148"/>
      <c r="BO88" s="148"/>
      <c r="BP88" s="148"/>
      <c r="BQ88" s="148"/>
      <c r="BR88" s="148"/>
      <c r="BS88" s="148"/>
      <c r="BT88" s="148"/>
      <c r="BU88" s="148"/>
      <c r="BV88" s="148"/>
      <c r="BW88" s="148"/>
      <c r="BX88" s="148"/>
      <c r="BY88" s="148"/>
      <c r="BZ88" s="148"/>
      <c r="CA88" s="148"/>
      <c r="CB88" s="148"/>
      <c r="CC88" s="148"/>
    </row>
    <row r="89" spans="1:81" ht="25.5" x14ac:dyDescent="0.2">
      <c r="A89" s="173" t="s">
        <v>55</v>
      </c>
      <c r="B89" s="62" t="s">
        <v>596</v>
      </c>
      <c r="C89" s="174">
        <f>'Planilha Orçamentária'!Q23</f>
        <v>147.41638298967482</v>
      </c>
      <c r="D89" s="177">
        <f>C89/'Planilha Orçamentária'!$Q$6</f>
        <v>9.5390181941611542E-4</v>
      </c>
      <c r="E89" s="177">
        <f t="shared" si="1"/>
        <v>0.98172918111956198</v>
      </c>
    </row>
    <row r="90" spans="1:81" x14ac:dyDescent="0.2">
      <c r="A90" s="173" t="s">
        <v>224</v>
      </c>
      <c r="B90" s="173" t="s">
        <v>226</v>
      </c>
      <c r="C90" s="174">
        <f>'Planilha Orçamentária'!Q83</f>
        <v>140.58390051145929</v>
      </c>
      <c r="D90" s="177">
        <f>C90/'Planilha Orçamentária'!$Q$6</f>
        <v>9.0969019697008781E-4</v>
      </c>
      <c r="E90" s="177">
        <f t="shared" si="1"/>
        <v>0.98263887131653205</v>
      </c>
    </row>
    <row r="91" spans="1:81" ht="25.5" x14ac:dyDescent="0.2">
      <c r="A91" s="173" t="s">
        <v>243</v>
      </c>
      <c r="B91" s="173" t="s">
        <v>211</v>
      </c>
      <c r="C91" s="174">
        <f>'Planilha Orçamentária'!Q90</f>
        <v>142.76959548209766</v>
      </c>
      <c r="D91" s="177">
        <f>C91/'Planilha Orçamentária'!$Q$6</f>
        <v>9.2383339033094117E-4</v>
      </c>
      <c r="E91" s="177">
        <f t="shared" si="1"/>
        <v>0.98356270470686302</v>
      </c>
    </row>
    <row r="92" spans="1:81" ht="25.5" x14ac:dyDescent="0.2">
      <c r="A92" s="173" t="s">
        <v>456</v>
      </c>
      <c r="B92" s="173" t="s">
        <v>170</v>
      </c>
      <c r="C92" s="174">
        <f>'Planilha Orçamentária'!Q63</f>
        <v>135.31949805360748</v>
      </c>
      <c r="D92" s="177">
        <f>C92/'Planilha Orçamentária'!$Q$6</f>
        <v>8.7562530553237533E-4</v>
      </c>
      <c r="E92" s="177">
        <f t="shared" si="1"/>
        <v>0.98443833001239545</v>
      </c>
    </row>
    <row r="93" spans="1:81" x14ac:dyDescent="0.2">
      <c r="A93" s="173" t="s">
        <v>497</v>
      </c>
      <c r="B93" s="173" t="s">
        <v>359</v>
      </c>
      <c r="C93" s="174">
        <f>'Planilha Orçamentária'!Q135</f>
        <v>134.63881019132296</v>
      </c>
      <c r="D93" s="177">
        <f>C93/'Planilha Orçamentária'!$Q$6</f>
        <v>8.7122071102856667E-4</v>
      </c>
      <c r="E93" s="177">
        <f t="shared" si="1"/>
        <v>0.98530955072342397</v>
      </c>
    </row>
    <row r="94" spans="1:81" ht="25.5" x14ac:dyDescent="0.2">
      <c r="A94" s="173" t="s">
        <v>459</v>
      </c>
      <c r="B94" s="173" t="s">
        <v>248</v>
      </c>
      <c r="C94" s="174">
        <f>'Planilha Orçamentária'!Q93</f>
        <v>131.2166363515806</v>
      </c>
      <c r="D94" s="177">
        <f>C94/'Planilha Orçamentária'!$Q$6</f>
        <v>8.4907651113785908E-4</v>
      </c>
      <c r="E94" s="177">
        <f t="shared" si="1"/>
        <v>0.98615862723456182</v>
      </c>
    </row>
    <row r="95" spans="1:81" ht="25.5" x14ac:dyDescent="0.2">
      <c r="A95" s="173" t="s">
        <v>471</v>
      </c>
      <c r="B95" s="173" t="s">
        <v>235</v>
      </c>
      <c r="C95" s="174">
        <f>'Planilha Orçamentária'!Q105</f>
        <v>112.73190174275334</v>
      </c>
      <c r="D95" s="177">
        <f>C95/'Planilha Orçamentária'!$Q$6</f>
        <v>7.2946550442892788E-4</v>
      </c>
      <c r="E95" s="177">
        <f t="shared" si="1"/>
        <v>0.98688809273899081</v>
      </c>
    </row>
    <row r="96" spans="1:81" x14ac:dyDescent="0.2">
      <c r="A96" s="173" t="s">
        <v>221</v>
      </c>
      <c r="B96" s="173" t="s">
        <v>223</v>
      </c>
      <c r="C96" s="174">
        <f>'Planilha Orçamentária'!Q82</f>
        <v>114.28062275051994</v>
      </c>
      <c r="D96" s="177">
        <f>C96/'Planilha Orçamentária'!$Q$6</f>
        <v>7.394869671531897E-4</v>
      </c>
      <c r="E96" s="177">
        <f t="shared" si="1"/>
        <v>0.98762757970614401</v>
      </c>
    </row>
    <row r="97" spans="1:81" ht="25.5" x14ac:dyDescent="0.2">
      <c r="A97" s="173" t="s">
        <v>440</v>
      </c>
      <c r="B97" s="173" t="s">
        <v>65</v>
      </c>
      <c r="C97" s="174">
        <f>'Planilha Orçamentária'!Q26</f>
        <v>119.44935421708553</v>
      </c>
      <c r="D97" s="177">
        <f>C97/'Planilha Orçamentária'!$Q$6</f>
        <v>7.7293279081293569E-4</v>
      </c>
      <c r="E97" s="177">
        <f t="shared" si="1"/>
        <v>0.98840051249695693</v>
      </c>
    </row>
    <row r="98" spans="1:81" x14ac:dyDescent="0.2">
      <c r="A98" s="173" t="s">
        <v>439</v>
      </c>
      <c r="B98" s="173" t="s">
        <v>62</v>
      </c>
      <c r="C98" s="174">
        <f>'Planilha Orçamentária'!Q25</f>
        <v>108.39798085811611</v>
      </c>
      <c r="D98" s="177">
        <f>C98/'Planilha Orçamentária'!$Q$6</f>
        <v>7.0142157245054999E-4</v>
      </c>
      <c r="E98" s="177">
        <f t="shared" si="1"/>
        <v>0.9891019340694075</v>
      </c>
    </row>
    <row r="99" spans="1:81" s="166" customFormat="1" ht="12.75" x14ac:dyDescent="0.2">
      <c r="A99" s="173" t="s">
        <v>227</v>
      </c>
      <c r="B99" s="173" t="s">
        <v>229</v>
      </c>
      <c r="C99" s="174">
        <f>'Planilha Orçamentária'!Q84</f>
        <v>103.41459632506067</v>
      </c>
      <c r="D99" s="177">
        <f>C99/'Planilha Orçamentária'!$Q$6</f>
        <v>6.6917509158780444E-4</v>
      </c>
      <c r="E99" s="177">
        <f t="shared" si="1"/>
        <v>0.98977110916099531</v>
      </c>
      <c r="F99" s="148"/>
      <c r="G99" s="148"/>
      <c r="H99" s="148"/>
      <c r="I99" s="148"/>
      <c r="J99" s="148"/>
      <c r="K99" s="148"/>
      <c r="L99" s="148"/>
      <c r="M99" s="148"/>
      <c r="N99" s="148"/>
      <c r="O99" s="148"/>
      <c r="P99" s="148"/>
      <c r="Q99" s="148"/>
      <c r="R99" s="148"/>
      <c r="S99" s="148"/>
      <c r="T99" s="148"/>
      <c r="U99" s="148"/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  <c r="BI99" s="148"/>
      <c r="BJ99" s="148"/>
      <c r="BK99" s="148"/>
      <c r="BL99" s="148"/>
      <c r="BM99" s="148"/>
      <c r="BN99" s="148"/>
      <c r="BO99" s="148"/>
      <c r="BP99" s="148"/>
      <c r="BQ99" s="148"/>
      <c r="BR99" s="148"/>
      <c r="BS99" s="148"/>
      <c r="BT99" s="148"/>
      <c r="BU99" s="148"/>
      <c r="BV99" s="148"/>
      <c r="BW99" s="148"/>
      <c r="BX99" s="148"/>
      <c r="BY99" s="148"/>
      <c r="BZ99" s="148"/>
      <c r="CA99" s="148"/>
      <c r="CB99" s="148"/>
      <c r="CC99" s="148"/>
    </row>
    <row r="100" spans="1:81" x14ac:dyDescent="0.2">
      <c r="A100" s="173" t="s">
        <v>503</v>
      </c>
      <c r="B100" s="173" t="s">
        <v>380</v>
      </c>
      <c r="C100" s="174">
        <f>'Planilha Orçamentária'!Q142</f>
        <v>102.41542148134027</v>
      </c>
      <c r="D100" s="177">
        <f>C100/'Planilha Orçamentária'!$Q$6</f>
        <v>6.6270963176570002E-4</v>
      </c>
      <c r="E100" s="177">
        <f t="shared" si="1"/>
        <v>0.99043381879276104</v>
      </c>
    </row>
    <row r="101" spans="1:81" x14ac:dyDescent="0.2">
      <c r="A101" s="173" t="s">
        <v>230</v>
      </c>
      <c r="B101" s="173" t="s">
        <v>232</v>
      </c>
      <c r="C101" s="174">
        <f>'Planilha Orçamentária'!Q85</f>
        <v>96.670166129948001</v>
      </c>
      <c r="D101" s="177">
        <f>C101/'Planilha Orçamentária'!$Q$6</f>
        <v>6.2553323778859974E-4</v>
      </c>
      <c r="E101" s="177">
        <f t="shared" si="1"/>
        <v>0.99105935203054962</v>
      </c>
    </row>
    <row r="102" spans="1:81" x14ac:dyDescent="0.2">
      <c r="A102" s="173" t="s">
        <v>445</v>
      </c>
      <c r="B102" s="173" t="s">
        <v>80</v>
      </c>
      <c r="C102" s="174">
        <f>'Planilha Orçamentária'!Q31</f>
        <v>97.794237829133479</v>
      </c>
      <c r="D102" s="177">
        <f>C102/'Planilha Orçamentária'!$Q$6</f>
        <v>6.3280688008846735E-4</v>
      </c>
      <c r="E102" s="177">
        <f t="shared" si="1"/>
        <v>0.99169215891063811</v>
      </c>
    </row>
    <row r="103" spans="1:81" x14ac:dyDescent="0.2">
      <c r="A103" s="173" t="s">
        <v>447</v>
      </c>
      <c r="B103" s="173" t="s">
        <v>86</v>
      </c>
      <c r="C103" s="174">
        <f>'Planilha Orçamentária'!Q33</f>
        <v>97.794237829133479</v>
      </c>
      <c r="D103" s="177">
        <f>C103/'Planilha Orçamentária'!$Q$6</f>
        <v>6.3280688008846735E-4</v>
      </c>
      <c r="E103" s="177">
        <f t="shared" si="1"/>
        <v>0.9923249657907266</v>
      </c>
    </row>
    <row r="104" spans="1:81" x14ac:dyDescent="0.2">
      <c r="A104" s="173" t="s">
        <v>473</v>
      </c>
      <c r="B104" s="173" t="s">
        <v>281</v>
      </c>
      <c r="C104" s="174">
        <f>'Planilha Orçamentária'!Q107</f>
        <v>94.971568895623349</v>
      </c>
      <c r="D104" s="177">
        <f>C104/'Planilha Orçamentária'!$Q$6</f>
        <v>6.1454195609102235E-4</v>
      </c>
      <c r="E104" s="177">
        <f t="shared" si="1"/>
        <v>0.99293950774681761</v>
      </c>
    </row>
    <row r="105" spans="1:81" x14ac:dyDescent="0.2">
      <c r="A105" s="173" t="s">
        <v>485</v>
      </c>
      <c r="B105" s="173" t="s">
        <v>313</v>
      </c>
      <c r="C105" s="174">
        <f>'Planilha Orçamentária'!Q119</f>
        <v>92.910770780450036</v>
      </c>
      <c r="D105" s="177">
        <f>C105/'Planilha Orçamentária'!$Q$6</f>
        <v>6.0120694520793207E-4</v>
      </c>
      <c r="E105" s="177">
        <f t="shared" si="1"/>
        <v>0.99354071469202554</v>
      </c>
    </row>
    <row r="106" spans="1:81" x14ac:dyDescent="0.2">
      <c r="A106" s="173" t="s">
        <v>475</v>
      </c>
      <c r="B106" s="173" t="s">
        <v>287</v>
      </c>
      <c r="C106" s="174">
        <f>'Planilha Orçamentária'!Q109</f>
        <v>76.624220827807633</v>
      </c>
      <c r="D106" s="177">
        <f>C106/'Planilha Orçamentária'!$Q$6</f>
        <v>4.9581995010763047E-4</v>
      </c>
      <c r="E106" s="177">
        <f t="shared" si="1"/>
        <v>0.99403653464213315</v>
      </c>
    </row>
    <row r="107" spans="1:81" x14ac:dyDescent="0.2">
      <c r="A107" s="173" t="s">
        <v>461</v>
      </c>
      <c r="B107" s="173" t="s">
        <v>254</v>
      </c>
      <c r="C107" s="174">
        <f>'Planilha Orçamentária'!Q95</f>
        <v>67.731564718696134</v>
      </c>
      <c r="D107" s="177">
        <f>C107/'Planilha Orçamentária'!$Q$6</f>
        <v>4.3827735769090136E-4</v>
      </c>
      <c r="E107" s="177">
        <f t="shared" si="1"/>
        <v>0.99447481199982402</v>
      </c>
    </row>
    <row r="108" spans="1:81" x14ac:dyDescent="0.2">
      <c r="A108" s="173" t="s">
        <v>476</v>
      </c>
      <c r="B108" s="173" t="s">
        <v>290</v>
      </c>
      <c r="C108" s="174">
        <f>'Planilha Orçamentária'!Q110</f>
        <v>63.372664462965922</v>
      </c>
      <c r="D108" s="177">
        <f>C108/'Planilha Orçamentária'!$Q$6</f>
        <v>4.1007178921697099E-4</v>
      </c>
      <c r="E108" s="177">
        <f t="shared" si="1"/>
        <v>0.99488488378904094</v>
      </c>
    </row>
    <row r="109" spans="1:81" x14ac:dyDescent="0.2">
      <c r="A109" s="173" t="s">
        <v>480</v>
      </c>
      <c r="B109" s="173" t="s">
        <v>302</v>
      </c>
      <c r="C109" s="174">
        <f>'Planilha Orçamentária'!Q114</f>
        <v>51.345097281681689</v>
      </c>
      <c r="D109" s="177">
        <f>C109/'Planilha Orçamentária'!$Q$6</f>
        <v>3.3224381660838933E-4</v>
      </c>
      <c r="E109" s="177">
        <f t="shared" si="1"/>
        <v>0.99521712760564929</v>
      </c>
    </row>
    <row r="110" spans="1:81" ht="25.5" x14ac:dyDescent="0.2">
      <c r="A110" s="173" t="s">
        <v>460</v>
      </c>
      <c r="B110" s="173" t="s">
        <v>251</v>
      </c>
      <c r="C110" s="174">
        <f>'Planilha Orçamentária'!Q94</f>
        <v>50.733102689902957</v>
      </c>
      <c r="D110" s="177">
        <f>C110/'Planilha Orçamentária'!$Q$6</f>
        <v>3.2828372246735044E-4</v>
      </c>
      <c r="E110" s="177">
        <f t="shared" si="1"/>
        <v>0.99554541132811669</v>
      </c>
    </row>
    <row r="111" spans="1:81" x14ac:dyDescent="0.2">
      <c r="A111" s="173" t="s">
        <v>467</v>
      </c>
      <c r="B111" s="173" t="s">
        <v>220</v>
      </c>
      <c r="C111" s="174">
        <f>'Planilha Orçamentária'!Q101</f>
        <v>49.45041198427689</v>
      </c>
      <c r="D111" s="177">
        <f>C111/'Planilha Orçamentária'!$Q$6</f>
        <v>3.1998368842072389E-4</v>
      </c>
      <c r="E111" s="177">
        <f t="shared" si="1"/>
        <v>0.99586539501653737</v>
      </c>
    </row>
    <row r="112" spans="1:81" s="166" customFormat="1" ht="25.5" x14ac:dyDescent="0.2">
      <c r="A112" s="173" t="s">
        <v>501</v>
      </c>
      <c r="B112" s="173" t="s">
        <v>374</v>
      </c>
      <c r="C112" s="174">
        <f>'Planilha Orçamentária'!Q140</f>
        <v>50.533267721158872</v>
      </c>
      <c r="D112" s="177">
        <f>C112/'Planilha Orçamentária'!$Q$6</f>
        <v>3.2699063050292953E-4</v>
      </c>
      <c r="E112" s="177">
        <f t="shared" si="1"/>
        <v>0.99619238564704027</v>
      </c>
      <c r="F112" s="148"/>
      <c r="G112" s="148"/>
      <c r="H112" s="148"/>
      <c r="I112" s="148"/>
      <c r="J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8"/>
      <c r="U112" s="148"/>
      <c r="V112" s="148"/>
      <c r="W112" s="148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  <c r="BI112" s="148"/>
      <c r="BJ112" s="148"/>
      <c r="BK112" s="148"/>
      <c r="BL112" s="148"/>
      <c r="BM112" s="148"/>
      <c r="BN112" s="148"/>
      <c r="BO112" s="148"/>
      <c r="BP112" s="148"/>
      <c r="BQ112" s="148"/>
      <c r="BR112" s="148"/>
      <c r="BS112" s="148"/>
      <c r="BT112" s="148"/>
      <c r="BU112" s="148"/>
      <c r="BV112" s="148"/>
      <c r="BW112" s="148"/>
      <c r="BX112" s="148"/>
      <c r="BY112" s="148"/>
      <c r="BZ112" s="148"/>
      <c r="CA112" s="148"/>
      <c r="CB112" s="148"/>
      <c r="CC112" s="148"/>
    </row>
    <row r="113" spans="1:81" ht="24.75" customHeight="1" x14ac:dyDescent="0.2">
      <c r="A113" s="173" t="s">
        <v>502</v>
      </c>
      <c r="B113" s="173" t="s">
        <v>377</v>
      </c>
      <c r="C113" s="174">
        <f>'Planilha Orçamentária'!Q141</f>
        <v>50.533267721158872</v>
      </c>
      <c r="D113" s="177">
        <f>C113/'Planilha Orçamentária'!$Q$6</f>
        <v>3.2699063050292953E-4</v>
      </c>
      <c r="E113" s="177">
        <f t="shared" si="1"/>
        <v>0.99651937627754317</v>
      </c>
    </row>
    <row r="114" spans="1:81" x14ac:dyDescent="0.2">
      <c r="A114" s="173" t="s">
        <v>462</v>
      </c>
      <c r="B114" s="173" t="s">
        <v>257</v>
      </c>
      <c r="C114" s="174">
        <f>'Planilha Orçamentária'!Q96</f>
        <v>46.711423943928366</v>
      </c>
      <c r="D114" s="177">
        <f>C114/'Planilha Orçamentária'!$Q$6</f>
        <v>3.0226024668338026E-4</v>
      </c>
      <c r="E114" s="177">
        <f t="shared" si="1"/>
        <v>0.99682163652422651</v>
      </c>
    </row>
    <row r="115" spans="1:81" x14ac:dyDescent="0.2">
      <c r="A115" s="173" t="s">
        <v>481</v>
      </c>
      <c r="B115" s="173" t="s">
        <v>305</v>
      </c>
      <c r="C115" s="174">
        <f>'Planilha Orçamentária'!Q115</f>
        <v>38.643087080886197</v>
      </c>
      <c r="D115" s="177">
        <f>C115/'Planilha Orçamentária'!$Q$6</f>
        <v>2.500516586198873E-4</v>
      </c>
      <c r="E115" s="177">
        <f t="shared" si="1"/>
        <v>0.99707168818284642</v>
      </c>
    </row>
    <row r="116" spans="1:81" x14ac:dyDescent="0.2">
      <c r="A116" s="173" t="s">
        <v>450</v>
      </c>
      <c r="B116" s="173" t="s">
        <v>94</v>
      </c>
      <c r="C116" s="174">
        <f>'Planilha Orçamentária'!Q36</f>
        <v>36.419923053608322</v>
      </c>
      <c r="D116" s="177">
        <f>C116/'Planilha Orçamentária'!$Q$6</f>
        <v>2.3566601051570502E-4</v>
      </c>
      <c r="E116" s="177">
        <f t="shared" si="1"/>
        <v>0.99730735419336214</v>
      </c>
    </row>
    <row r="117" spans="1:81" x14ac:dyDescent="0.2">
      <c r="A117" s="173" t="s">
        <v>477</v>
      </c>
      <c r="B117" s="173" t="s">
        <v>293</v>
      </c>
      <c r="C117" s="174">
        <f>'Planilha Orçamentária'!Q111</f>
        <v>34.521490850539578</v>
      </c>
      <c r="D117" s="177">
        <f>C117/'Planilha Orçamentária'!$Q$6</f>
        <v>2.2338163685370671E-4</v>
      </c>
      <c r="E117" s="177">
        <f t="shared" si="1"/>
        <v>0.9975307358302159</v>
      </c>
    </row>
    <row r="118" spans="1:81" x14ac:dyDescent="0.2">
      <c r="A118" s="173" t="s">
        <v>478</v>
      </c>
      <c r="B118" s="173" t="s">
        <v>296</v>
      </c>
      <c r="C118" s="174">
        <f>'Planilha Orçamentária'!Q112</f>
        <v>33.597254120098214</v>
      </c>
      <c r="D118" s="177">
        <f>C118/'Planilha Orçamentária'!$Q$6</f>
        <v>2.1740108651826015E-4</v>
      </c>
      <c r="E118" s="177">
        <f t="shared" si="1"/>
        <v>0.99774813691673414</v>
      </c>
    </row>
    <row r="119" spans="1:81" x14ac:dyDescent="0.2">
      <c r="A119" s="173" t="s">
        <v>468</v>
      </c>
      <c r="B119" s="173" t="s">
        <v>269</v>
      </c>
      <c r="C119" s="174">
        <f>'Planilha Orçamentária'!Q102</f>
        <v>30.724626444402084</v>
      </c>
      <c r="D119" s="177">
        <f>C119/'Planilha Orçamentária'!$Q$6</f>
        <v>1.9881288952971002E-4</v>
      </c>
      <c r="E119" s="177">
        <f t="shared" si="1"/>
        <v>0.99794694980626386</v>
      </c>
    </row>
    <row r="120" spans="1:81" x14ac:dyDescent="0.2">
      <c r="A120" s="173" t="s">
        <v>482</v>
      </c>
      <c r="B120" s="173" t="s">
        <v>308</v>
      </c>
      <c r="C120" s="174">
        <f>'Planilha Orçamentária'!Q116</f>
        <v>32.810403930668407</v>
      </c>
      <c r="D120" s="177">
        <f>C120/'Planilha Orçamentária'!$Q$6</f>
        <v>2.1230953690835294E-4</v>
      </c>
      <c r="E120" s="177">
        <f t="shared" si="1"/>
        <v>0.99815925934317218</v>
      </c>
    </row>
    <row r="121" spans="1:81" x14ac:dyDescent="0.2">
      <c r="A121" s="173" t="s">
        <v>466</v>
      </c>
      <c r="B121" s="173" t="s">
        <v>232</v>
      </c>
      <c r="C121" s="174">
        <f>'Planilha Orçamentária'!Q100</f>
        <v>32.223388709982672</v>
      </c>
      <c r="D121" s="177">
        <f>C121/'Planilha Orçamentária'!$Q$6</f>
        <v>2.085110792628666E-4</v>
      </c>
      <c r="E121" s="177">
        <f t="shared" si="1"/>
        <v>0.99836777042243507</v>
      </c>
    </row>
    <row r="122" spans="1:81" s="166" customFormat="1" ht="12.75" x14ac:dyDescent="0.2">
      <c r="A122" s="173" t="s">
        <v>464</v>
      </c>
      <c r="B122" s="173" t="s">
        <v>263</v>
      </c>
      <c r="C122" s="174">
        <f>'Planilha Orçamentária'!Q98</f>
        <v>29.413209462019065</v>
      </c>
      <c r="D122" s="177">
        <f>C122/'Planilha Orçamentária'!$Q$6</f>
        <v>1.9032697351319797E-4</v>
      </c>
      <c r="E122" s="177">
        <f t="shared" si="1"/>
        <v>0.99855809739594825</v>
      </c>
      <c r="F122" s="148"/>
      <c r="G122" s="148"/>
      <c r="H122" s="148"/>
      <c r="I122" s="148"/>
      <c r="J122" s="148"/>
      <c r="K122" s="148"/>
      <c r="L122" s="148"/>
      <c r="M122" s="148"/>
      <c r="N122" s="148"/>
      <c r="O122" s="148"/>
      <c r="P122" s="148"/>
      <c r="Q122" s="148"/>
      <c r="R122" s="148"/>
      <c r="S122" s="148"/>
      <c r="T122" s="148"/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  <c r="BI122" s="148"/>
      <c r="BJ122" s="148"/>
      <c r="BK122" s="148"/>
      <c r="BL122" s="148"/>
      <c r="BM122" s="148"/>
      <c r="BN122" s="148"/>
      <c r="BO122" s="148"/>
      <c r="BP122" s="148"/>
      <c r="BQ122" s="148"/>
      <c r="BR122" s="148"/>
      <c r="BS122" s="148"/>
      <c r="BT122" s="148"/>
      <c r="BU122" s="148"/>
      <c r="BV122" s="148"/>
      <c r="BW122" s="148"/>
      <c r="BX122" s="148"/>
      <c r="BY122" s="148"/>
      <c r="BZ122" s="148"/>
      <c r="CA122" s="148"/>
      <c r="CB122" s="148"/>
      <c r="CC122" s="148"/>
    </row>
    <row r="123" spans="1:81" x14ac:dyDescent="0.2">
      <c r="A123" s="173" t="s">
        <v>484</v>
      </c>
      <c r="B123" s="173" t="s">
        <v>238</v>
      </c>
      <c r="C123" s="174">
        <f>'Planilha Orçamentária'!Q118</f>
        <v>26.240829333206818</v>
      </c>
      <c r="D123" s="177">
        <f>C123/'Planilha Orçamentária'!$Q$6</f>
        <v>1.6979913857801654E-4</v>
      </c>
      <c r="E123" s="177">
        <f t="shared" si="1"/>
        <v>0.99872789653452632</v>
      </c>
    </row>
    <row r="124" spans="1:81" x14ac:dyDescent="0.2">
      <c r="A124" s="173" t="s">
        <v>483</v>
      </c>
      <c r="B124" s="173" t="s">
        <v>241</v>
      </c>
      <c r="C124" s="174">
        <f>'Planilha Orçamentária'!Q117</f>
        <v>24.879453608637785</v>
      </c>
      <c r="D124" s="177">
        <f>C124/'Planilha Orçamentária'!$Q$6</f>
        <v>1.6098994957039933E-4</v>
      </c>
      <c r="E124" s="177">
        <f t="shared" si="1"/>
        <v>0.99888888648409668</v>
      </c>
    </row>
    <row r="125" spans="1:81" x14ac:dyDescent="0.2">
      <c r="A125" s="173" t="s">
        <v>500</v>
      </c>
      <c r="B125" s="173" t="s">
        <v>371</v>
      </c>
      <c r="C125" s="174">
        <f>'Planilha Orçamentária'!Q139</f>
        <v>24.979371093009824</v>
      </c>
      <c r="D125" s="177">
        <f>C125/'Planilha Orçamentária'!$Q$6</f>
        <v>1.6163649555260977E-4</v>
      </c>
      <c r="E125" s="177">
        <f t="shared" si="1"/>
        <v>0.99905052297964925</v>
      </c>
    </row>
    <row r="126" spans="1:81" x14ac:dyDescent="0.2">
      <c r="A126" s="173" t="s">
        <v>474</v>
      </c>
      <c r="B126" s="173" t="s">
        <v>284</v>
      </c>
      <c r="C126" s="174">
        <f>'Planilha Orçamentária'!Q108</f>
        <v>23.93023750710341</v>
      </c>
      <c r="D126" s="177">
        <f>C126/'Planilha Orçamentária'!$Q$6</f>
        <v>1.5484776273940015E-4</v>
      </c>
      <c r="E126" s="177">
        <f t="shared" si="1"/>
        <v>0.99920537074238869</v>
      </c>
    </row>
    <row r="127" spans="1:81" x14ac:dyDescent="0.2">
      <c r="A127" s="173" t="s">
        <v>465</v>
      </c>
      <c r="B127" s="173" t="s">
        <v>226</v>
      </c>
      <c r="C127" s="174">
        <f>'Planilha Orçamentária'!Q99</f>
        <v>23.430650085243215</v>
      </c>
      <c r="D127" s="177">
        <f>C127/'Planilha Orçamentária'!$Q$6</f>
        <v>1.5161503282834797E-4</v>
      </c>
      <c r="E127" s="177">
        <f t="shared" si="1"/>
        <v>0.99935698577521703</v>
      </c>
    </row>
    <row r="128" spans="1:81" s="166" customFormat="1" ht="12.75" x14ac:dyDescent="0.2">
      <c r="A128" s="173" t="s">
        <v>469</v>
      </c>
      <c r="B128" s="173" t="s">
        <v>272</v>
      </c>
      <c r="C128" s="174">
        <f>'Planilha Orçamentária'!Q103</f>
        <v>21.107568573593298</v>
      </c>
      <c r="D128" s="177">
        <f>C128/'Planilha Orçamentária'!$Q$6</f>
        <v>1.3658283874195523E-4</v>
      </c>
      <c r="E128" s="177">
        <f t="shared" si="1"/>
        <v>0.99949356861395899</v>
      </c>
      <c r="F128" s="148"/>
      <c r="G128" s="148"/>
      <c r="H128" s="148"/>
      <c r="I128" s="148"/>
      <c r="J128" s="148"/>
      <c r="K128" s="148"/>
      <c r="L128" s="148"/>
      <c r="M128" s="148"/>
      <c r="N128" s="148"/>
      <c r="O128" s="148"/>
      <c r="P128" s="148"/>
      <c r="Q128" s="148"/>
      <c r="R128" s="148"/>
      <c r="S128" s="148"/>
      <c r="T128" s="148"/>
      <c r="U128" s="148"/>
      <c r="V128" s="148"/>
      <c r="W128" s="148"/>
      <c r="X128" s="148"/>
      <c r="Y128" s="148"/>
      <c r="Z128" s="148"/>
      <c r="AA128" s="148"/>
      <c r="AB128" s="148"/>
      <c r="AC128" s="148"/>
      <c r="AD128" s="148"/>
      <c r="AE128" s="148"/>
      <c r="AF128" s="148"/>
      <c r="AG128" s="148"/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  <c r="BI128" s="148"/>
      <c r="BJ128" s="148"/>
      <c r="BK128" s="148"/>
      <c r="BL128" s="148"/>
      <c r="BM128" s="148"/>
      <c r="BN128" s="148"/>
      <c r="BO128" s="148"/>
      <c r="BP128" s="148"/>
      <c r="BQ128" s="148"/>
      <c r="BR128" s="148"/>
      <c r="BS128" s="148"/>
      <c r="BT128" s="148"/>
      <c r="BU128" s="148"/>
      <c r="BV128" s="148"/>
      <c r="BW128" s="148"/>
      <c r="BX128" s="148"/>
      <c r="BY128" s="148"/>
      <c r="BZ128" s="148"/>
      <c r="CA128" s="148"/>
      <c r="CB128" s="148"/>
      <c r="CC128" s="148"/>
    </row>
    <row r="129" spans="1:81" s="167" customFormat="1" ht="12.75" x14ac:dyDescent="0.2">
      <c r="A129" s="173" t="s">
        <v>499</v>
      </c>
      <c r="B129" s="173" t="s">
        <v>368</v>
      </c>
      <c r="C129" s="174">
        <f>'Planilha Orçamentária'!Q138</f>
        <v>19.733703163477763</v>
      </c>
      <c r="D129" s="177">
        <f>C129/'Planilha Orçamentária'!$Q$6</f>
        <v>1.2769283148656173E-4</v>
      </c>
      <c r="E129" s="177">
        <f t="shared" si="1"/>
        <v>0.99962126144544561</v>
      </c>
      <c r="F129" s="148"/>
      <c r="G129" s="148"/>
      <c r="H129" s="148"/>
      <c r="I129" s="148"/>
      <c r="J129" s="148"/>
      <c r="K129" s="148"/>
      <c r="L129" s="148"/>
      <c r="M129" s="148"/>
      <c r="N129" s="148"/>
      <c r="O129" s="148"/>
      <c r="P129" s="148"/>
      <c r="Q129" s="148"/>
      <c r="R129" s="148"/>
      <c r="S129" s="148"/>
      <c r="T129" s="148"/>
      <c r="U129" s="148"/>
      <c r="V129" s="148"/>
      <c r="W129" s="148"/>
      <c r="X129" s="148"/>
      <c r="Y129" s="148"/>
      <c r="Z129" s="148"/>
      <c r="AA129" s="148"/>
      <c r="AB129" s="148"/>
      <c r="AC129" s="148"/>
      <c r="AD129" s="148"/>
      <c r="AE129" s="148"/>
      <c r="AF129" s="148"/>
      <c r="AG129" s="148"/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  <c r="BI129" s="148"/>
      <c r="BJ129" s="148"/>
      <c r="BK129" s="148"/>
      <c r="BL129" s="148"/>
      <c r="BM129" s="148"/>
      <c r="BN129" s="148"/>
      <c r="BO129" s="148"/>
      <c r="BP129" s="148"/>
      <c r="BQ129" s="148"/>
      <c r="BR129" s="148"/>
      <c r="BS129" s="148"/>
      <c r="BT129" s="148"/>
      <c r="BU129" s="148"/>
      <c r="BV129" s="148"/>
      <c r="BW129" s="148"/>
      <c r="BX129" s="148"/>
      <c r="BY129" s="148"/>
      <c r="BZ129" s="148"/>
      <c r="CA129" s="148"/>
      <c r="CB129" s="148"/>
      <c r="CC129" s="148"/>
    </row>
    <row r="130" spans="1:81" ht="25.5" x14ac:dyDescent="0.2">
      <c r="A130" s="173" t="s">
        <v>470</v>
      </c>
      <c r="B130" s="173" t="s">
        <v>275</v>
      </c>
      <c r="C130" s="174">
        <f>'Planilha Orçamentária'!Q104</f>
        <v>16.186632468270368</v>
      </c>
      <c r="D130" s="177">
        <f>C130/'Planilha Orçamentária'!$Q$6</f>
        <v>1.0474044911809114E-4</v>
      </c>
      <c r="E130" s="177">
        <f t="shared" si="1"/>
        <v>0.99972600189456373</v>
      </c>
    </row>
    <row r="131" spans="1:81" x14ac:dyDescent="0.2">
      <c r="A131" s="173" t="s">
        <v>451</v>
      </c>
      <c r="B131" s="173" t="s">
        <v>97</v>
      </c>
      <c r="C131" s="174">
        <f>'Planilha Orçamentária'!Q37</f>
        <v>13.938489069899482</v>
      </c>
      <c r="D131" s="177">
        <f>C131/'Planilha Orçamentária'!$Q$6</f>
        <v>9.0193164518356249E-5</v>
      </c>
      <c r="E131" s="177">
        <f t="shared" si="1"/>
        <v>0.99981619505908204</v>
      </c>
    </row>
    <row r="132" spans="1:81" x14ac:dyDescent="0.2">
      <c r="A132" s="173" t="s">
        <v>449</v>
      </c>
      <c r="B132" s="173" t="s">
        <v>92</v>
      </c>
      <c r="C132" s="174">
        <f>'Planilha Orçamentária'!Q35</f>
        <v>12.139974351202772</v>
      </c>
      <c r="D132" s="177">
        <f>C132/'Planilha Orçamentária'!$Q$6</f>
        <v>7.8555336838568332E-5</v>
      </c>
      <c r="E132" s="177">
        <f t="shared" si="1"/>
        <v>0.99989475039592057</v>
      </c>
    </row>
    <row r="133" spans="1:81" x14ac:dyDescent="0.2">
      <c r="A133" s="173" t="s">
        <v>446</v>
      </c>
      <c r="B133" s="173" t="s">
        <v>84</v>
      </c>
      <c r="C133" s="174">
        <f>'Planilha Orçamentária'!Q32</f>
        <v>11.094587670960314</v>
      </c>
      <c r="D133" s="177">
        <f>C133/'Planilha Orçamentária'!$Q$6</f>
        <v>7.1790849499691635E-5</v>
      </c>
      <c r="E133" s="177">
        <f t="shared" si="1"/>
        <v>0.99996654124542028</v>
      </c>
    </row>
    <row r="134" spans="1:81" ht="25.5" x14ac:dyDescent="0.2">
      <c r="A134" s="173" t="s">
        <v>452</v>
      </c>
      <c r="B134" s="173" t="s">
        <v>100</v>
      </c>
      <c r="C134" s="174">
        <f>'Planilha Orçamentária'!Q38</f>
        <v>5.1707298162530329</v>
      </c>
      <c r="D134" s="177">
        <f>C134/'Planilha Orçamentária'!$Q$6</f>
        <v>3.3458754579390221E-5</v>
      </c>
      <c r="E134" s="177">
        <f t="shared" si="1"/>
        <v>0.99999999999999967</v>
      </c>
    </row>
    <row r="135" spans="1:81" x14ac:dyDescent="0.2">
      <c r="A135" s="168"/>
      <c r="B135" s="168"/>
      <c r="C135" s="169"/>
      <c r="D135" s="254" t="s">
        <v>597</v>
      </c>
      <c r="E135" s="254"/>
    </row>
    <row r="136" spans="1:81" x14ac:dyDescent="0.2">
      <c r="A136" s="168"/>
      <c r="B136" s="168"/>
      <c r="C136" s="169"/>
      <c r="D136" s="169"/>
    </row>
    <row r="137" spans="1:81" x14ac:dyDescent="0.2">
      <c r="A137" s="168"/>
      <c r="B137" s="170" t="s">
        <v>427</v>
      </c>
      <c r="C137" s="247" t="s">
        <v>428</v>
      </c>
      <c r="D137" s="247"/>
      <c r="E137" s="247"/>
    </row>
    <row r="138" spans="1:81" x14ac:dyDescent="0.2">
      <c r="A138" s="168"/>
      <c r="C138" s="245" t="s">
        <v>430</v>
      </c>
      <c r="D138" s="245"/>
      <c r="E138" s="245"/>
    </row>
    <row r="139" spans="1:81" x14ac:dyDescent="0.2">
      <c r="A139" s="171"/>
      <c r="C139" s="245" t="s">
        <v>429</v>
      </c>
      <c r="D139" s="245"/>
      <c r="E139" s="245"/>
    </row>
    <row r="140" spans="1:81" x14ac:dyDescent="0.2">
      <c r="A140" s="172"/>
      <c r="C140" s="245" t="s">
        <v>431</v>
      </c>
      <c r="D140" s="245"/>
      <c r="E140" s="245"/>
    </row>
  </sheetData>
  <mergeCells count="5">
    <mergeCell ref="C140:E140"/>
    <mergeCell ref="D135:E135"/>
    <mergeCell ref="C137:E137"/>
    <mergeCell ref="C138:E138"/>
    <mergeCell ref="C139:E139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8"/>
  <sheetViews>
    <sheetView showOutlineSymbols="0" showWhiteSpace="0" topLeftCell="A136" workbookViewId="0">
      <selection activeCell="Q9" sqref="Q9"/>
    </sheetView>
  </sheetViews>
  <sheetFormatPr defaultRowHeight="14.25" x14ac:dyDescent="0.2"/>
  <cols>
    <col min="1" max="3" width="10" style="9" bestFit="1" customWidth="1"/>
    <col min="4" max="4" width="60" style="9" bestFit="1" customWidth="1"/>
    <col min="5" max="5" width="5" style="9" bestFit="1" customWidth="1"/>
    <col min="6" max="12" width="10.125" style="9" bestFit="1" customWidth="1"/>
    <col min="13" max="13" width="10.25" style="9" bestFit="1" customWidth="1"/>
    <col min="14" max="14" width="10.125" style="9" bestFit="1" customWidth="1"/>
    <col min="15" max="16384" width="9" style="9"/>
  </cols>
  <sheetData>
    <row r="1" spans="1:14" ht="14.25" customHeight="1" x14ac:dyDescent="0.2">
      <c r="A1" s="221"/>
      <c r="B1" s="221"/>
      <c r="C1" s="221"/>
      <c r="D1" s="221" t="s">
        <v>0</v>
      </c>
      <c r="E1" s="263" t="s">
        <v>1</v>
      </c>
      <c r="F1" s="263"/>
      <c r="G1" s="263"/>
      <c r="H1" s="263" t="s">
        <v>2</v>
      </c>
      <c r="I1" s="263"/>
      <c r="J1" s="263"/>
      <c r="K1" s="263" t="s">
        <v>3</v>
      </c>
      <c r="L1" s="263"/>
      <c r="M1" s="263"/>
      <c r="N1" s="263"/>
    </row>
    <row r="2" spans="1:14" ht="80.099999999999994" customHeight="1" x14ac:dyDescent="0.2">
      <c r="A2" s="237"/>
      <c r="B2" s="237"/>
      <c r="C2" s="237"/>
      <c r="D2" s="237" t="s">
        <v>4</v>
      </c>
      <c r="E2" s="257" t="s">
        <v>599</v>
      </c>
      <c r="F2" s="257"/>
      <c r="G2" s="257"/>
      <c r="H2" s="257" t="s">
        <v>5</v>
      </c>
      <c r="I2" s="257"/>
      <c r="J2" s="257"/>
      <c r="K2" s="257" t="s">
        <v>6</v>
      </c>
      <c r="L2" s="257"/>
      <c r="M2" s="257"/>
      <c r="N2" s="257"/>
    </row>
    <row r="3" spans="1:14" ht="14.25" customHeight="1" x14ac:dyDescent="0.25">
      <c r="A3" s="258" t="s">
        <v>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</row>
    <row r="4" spans="1:14" ht="15" customHeight="1" x14ac:dyDescent="0.2">
      <c r="A4" s="260" t="s">
        <v>8</v>
      </c>
      <c r="B4" s="261" t="s">
        <v>9</v>
      </c>
      <c r="C4" s="260" t="s">
        <v>10</v>
      </c>
      <c r="D4" s="260" t="s">
        <v>11</v>
      </c>
      <c r="E4" s="262" t="s">
        <v>12</v>
      </c>
      <c r="F4" s="261" t="s">
        <v>13</v>
      </c>
      <c r="G4" s="261" t="s">
        <v>14</v>
      </c>
      <c r="H4" s="262" t="s">
        <v>15</v>
      </c>
      <c r="I4" s="260"/>
      <c r="J4" s="260"/>
      <c r="K4" s="262" t="s">
        <v>16</v>
      </c>
      <c r="L4" s="260"/>
      <c r="M4" s="260"/>
      <c r="N4" s="261" t="s">
        <v>17</v>
      </c>
    </row>
    <row r="5" spans="1:14" ht="15" customHeight="1" x14ac:dyDescent="0.2">
      <c r="A5" s="261"/>
      <c r="B5" s="261"/>
      <c r="C5" s="261"/>
      <c r="D5" s="261"/>
      <c r="E5" s="261"/>
      <c r="F5" s="261"/>
      <c r="G5" s="261"/>
      <c r="H5" s="222" t="s">
        <v>18</v>
      </c>
      <c r="I5" s="222" t="s">
        <v>19</v>
      </c>
      <c r="J5" s="222" t="s">
        <v>16</v>
      </c>
      <c r="K5" s="222" t="s">
        <v>18</v>
      </c>
      <c r="L5" s="222" t="s">
        <v>19</v>
      </c>
      <c r="M5" s="222" t="s">
        <v>16</v>
      </c>
      <c r="N5" s="261"/>
    </row>
    <row r="6" spans="1:14" ht="24" customHeight="1" x14ac:dyDescent="0.2">
      <c r="A6" s="223" t="s">
        <v>20</v>
      </c>
      <c r="B6" s="223"/>
      <c r="C6" s="223"/>
      <c r="D6" s="223" t="s">
        <v>21</v>
      </c>
      <c r="E6" s="223"/>
      <c r="F6" s="224"/>
      <c r="G6" s="223"/>
      <c r="H6" s="223"/>
      <c r="I6" s="223"/>
      <c r="J6" s="223"/>
      <c r="K6" s="223"/>
      <c r="L6" s="223"/>
      <c r="M6" s="225">
        <v>24332.23</v>
      </c>
      <c r="N6" s="226">
        <v>0.19664901351937067</v>
      </c>
    </row>
    <row r="7" spans="1:14" ht="26.1" customHeight="1" x14ac:dyDescent="0.2">
      <c r="A7" s="227" t="s">
        <v>22</v>
      </c>
      <c r="B7" s="229" t="s">
        <v>23</v>
      </c>
      <c r="C7" s="227" t="s">
        <v>24</v>
      </c>
      <c r="D7" s="227" t="s">
        <v>25</v>
      </c>
      <c r="E7" s="228" t="s">
        <v>26</v>
      </c>
      <c r="F7" s="229">
        <v>13.63</v>
      </c>
      <c r="G7" s="230">
        <v>94.05</v>
      </c>
      <c r="H7" s="230">
        <v>9.5</v>
      </c>
      <c r="I7" s="230">
        <v>84.55</v>
      </c>
      <c r="J7" s="230">
        <v>94.05</v>
      </c>
      <c r="K7" s="230">
        <v>129.47999999999999</v>
      </c>
      <c r="L7" s="230">
        <v>1152.42</v>
      </c>
      <c r="M7" s="230">
        <v>1281.9000000000001</v>
      </c>
      <c r="N7" s="231">
        <v>1.0360101414070197E-2</v>
      </c>
    </row>
    <row r="8" spans="1:14" ht="26.1" customHeight="1" x14ac:dyDescent="0.2">
      <c r="A8" s="232" t="s">
        <v>27</v>
      </c>
      <c r="B8" s="234" t="s">
        <v>28</v>
      </c>
      <c r="C8" s="232" t="s">
        <v>29</v>
      </c>
      <c r="D8" s="232" t="s">
        <v>30</v>
      </c>
      <c r="E8" s="233" t="s">
        <v>31</v>
      </c>
      <c r="F8" s="234">
        <v>12</v>
      </c>
      <c r="G8" s="235">
        <v>25</v>
      </c>
      <c r="H8" s="235">
        <v>0</v>
      </c>
      <c r="I8" s="235">
        <v>25</v>
      </c>
      <c r="J8" s="235">
        <v>25</v>
      </c>
      <c r="K8" s="235">
        <v>0</v>
      </c>
      <c r="L8" s="235">
        <v>300</v>
      </c>
      <c r="M8" s="235">
        <v>300</v>
      </c>
      <c r="N8" s="236">
        <v>2.4245498277721028E-3</v>
      </c>
    </row>
    <row r="9" spans="1:14" ht="24" customHeight="1" x14ac:dyDescent="0.2">
      <c r="A9" s="227" t="s">
        <v>32</v>
      </c>
      <c r="B9" s="229" t="s">
        <v>33</v>
      </c>
      <c r="C9" s="227" t="s">
        <v>29</v>
      </c>
      <c r="D9" s="227" t="s">
        <v>34</v>
      </c>
      <c r="E9" s="228" t="s">
        <v>35</v>
      </c>
      <c r="F9" s="229">
        <v>4</v>
      </c>
      <c r="G9" s="230">
        <v>23.72</v>
      </c>
      <c r="H9" s="230">
        <v>16.829999999999998</v>
      </c>
      <c r="I9" s="230">
        <v>6.89</v>
      </c>
      <c r="J9" s="230">
        <v>23.72</v>
      </c>
      <c r="K9" s="230">
        <v>67.319999999999993</v>
      </c>
      <c r="L9" s="230">
        <v>27.56</v>
      </c>
      <c r="M9" s="230">
        <v>94.88</v>
      </c>
      <c r="N9" s="231">
        <v>7.6680429219672379E-4</v>
      </c>
    </row>
    <row r="10" spans="1:14" ht="24" customHeight="1" x14ac:dyDescent="0.2">
      <c r="A10" s="232" t="s">
        <v>36</v>
      </c>
      <c r="B10" s="234" t="s">
        <v>37</v>
      </c>
      <c r="C10" s="232" t="s">
        <v>29</v>
      </c>
      <c r="D10" s="232" t="s">
        <v>38</v>
      </c>
      <c r="E10" s="233" t="s">
        <v>39</v>
      </c>
      <c r="F10" s="234">
        <v>45</v>
      </c>
      <c r="G10" s="235">
        <v>120.98</v>
      </c>
      <c r="H10" s="235">
        <v>120.98</v>
      </c>
      <c r="I10" s="235">
        <v>0</v>
      </c>
      <c r="J10" s="235">
        <v>120.98</v>
      </c>
      <c r="K10" s="235">
        <v>5444.1</v>
      </c>
      <c r="L10" s="235">
        <v>0</v>
      </c>
      <c r="M10" s="235">
        <v>5444.1</v>
      </c>
      <c r="N10" s="236">
        <v>4.3998305724580355E-2</v>
      </c>
    </row>
    <row r="11" spans="1:14" ht="24" customHeight="1" x14ac:dyDescent="0.2">
      <c r="A11" s="232" t="s">
        <v>40</v>
      </c>
      <c r="B11" s="234" t="s">
        <v>41</v>
      </c>
      <c r="C11" s="232" t="s">
        <v>29</v>
      </c>
      <c r="D11" s="232" t="s">
        <v>42</v>
      </c>
      <c r="E11" s="233" t="s">
        <v>43</v>
      </c>
      <c r="F11" s="234">
        <v>3</v>
      </c>
      <c r="G11" s="235">
        <v>5518.92</v>
      </c>
      <c r="H11" s="235">
        <v>5518.92</v>
      </c>
      <c r="I11" s="235">
        <v>0</v>
      </c>
      <c r="J11" s="235">
        <v>5518.92</v>
      </c>
      <c r="K11" s="235">
        <v>16556.759999999998</v>
      </c>
      <c r="L11" s="235">
        <v>0</v>
      </c>
      <c r="M11" s="235">
        <v>16556.759999999998</v>
      </c>
      <c r="N11" s="236">
        <v>0.13380896535488015</v>
      </c>
    </row>
    <row r="12" spans="1:14" ht="26.1" customHeight="1" x14ac:dyDescent="0.2">
      <c r="A12" s="232" t="s">
        <v>44</v>
      </c>
      <c r="B12" s="234" t="s">
        <v>45</v>
      </c>
      <c r="C12" s="232" t="s">
        <v>29</v>
      </c>
      <c r="D12" s="232" t="s">
        <v>46</v>
      </c>
      <c r="E12" s="233" t="s">
        <v>47</v>
      </c>
      <c r="F12" s="234">
        <v>1</v>
      </c>
      <c r="G12" s="235">
        <v>400</v>
      </c>
      <c r="H12" s="235">
        <v>0</v>
      </c>
      <c r="I12" s="235">
        <v>400</v>
      </c>
      <c r="J12" s="235">
        <v>400</v>
      </c>
      <c r="K12" s="235">
        <v>0</v>
      </c>
      <c r="L12" s="235">
        <v>400</v>
      </c>
      <c r="M12" s="235">
        <v>400</v>
      </c>
      <c r="N12" s="236">
        <v>3.2327331036961374E-3</v>
      </c>
    </row>
    <row r="13" spans="1:14" ht="24" customHeight="1" x14ac:dyDescent="0.2">
      <c r="A13" s="232" t="s">
        <v>48</v>
      </c>
      <c r="B13" s="234" t="s">
        <v>49</v>
      </c>
      <c r="C13" s="232" t="s">
        <v>50</v>
      </c>
      <c r="D13" s="232" t="s">
        <v>51</v>
      </c>
      <c r="E13" s="233" t="s">
        <v>52</v>
      </c>
      <c r="F13" s="234">
        <v>1</v>
      </c>
      <c r="G13" s="235">
        <v>254.59</v>
      </c>
      <c r="H13" s="235">
        <v>0</v>
      </c>
      <c r="I13" s="235">
        <v>254.59</v>
      </c>
      <c r="J13" s="235">
        <v>254.59</v>
      </c>
      <c r="K13" s="235">
        <v>0</v>
      </c>
      <c r="L13" s="235">
        <v>254.59</v>
      </c>
      <c r="M13" s="235">
        <v>254.59</v>
      </c>
      <c r="N13" s="236">
        <v>2.0575538021749989E-3</v>
      </c>
    </row>
    <row r="14" spans="1:14" ht="24" customHeight="1" x14ac:dyDescent="0.2">
      <c r="A14" s="223" t="s">
        <v>53</v>
      </c>
      <c r="B14" s="223"/>
      <c r="C14" s="223"/>
      <c r="D14" s="223" t="s">
        <v>54</v>
      </c>
      <c r="E14" s="223"/>
      <c r="F14" s="224"/>
      <c r="G14" s="223"/>
      <c r="H14" s="223"/>
      <c r="I14" s="223"/>
      <c r="J14" s="223"/>
      <c r="K14" s="223"/>
      <c r="L14" s="223"/>
      <c r="M14" s="225">
        <v>2406.65</v>
      </c>
      <c r="N14" s="226">
        <v>1.9450142810025772E-2</v>
      </c>
    </row>
    <row r="15" spans="1:14" ht="26.1" customHeight="1" x14ac:dyDescent="0.2">
      <c r="A15" s="227" t="s">
        <v>55</v>
      </c>
      <c r="B15" s="229" t="s">
        <v>56</v>
      </c>
      <c r="C15" s="227" t="s">
        <v>29</v>
      </c>
      <c r="D15" s="227" t="s">
        <v>596</v>
      </c>
      <c r="E15" s="228" t="s">
        <v>47</v>
      </c>
      <c r="F15" s="229">
        <v>62.45</v>
      </c>
      <c r="G15" s="230">
        <v>1.89</v>
      </c>
      <c r="H15" s="230">
        <v>1.3</v>
      </c>
      <c r="I15" s="230">
        <v>0.59</v>
      </c>
      <c r="J15" s="230">
        <v>1.89</v>
      </c>
      <c r="K15" s="230">
        <v>81.180000000000007</v>
      </c>
      <c r="L15" s="230">
        <v>36.85</v>
      </c>
      <c r="M15" s="230">
        <v>118.03</v>
      </c>
      <c r="N15" s="231">
        <v>9.5389872057313773E-4</v>
      </c>
    </row>
    <row r="16" spans="1:14" ht="26.1" customHeight="1" x14ac:dyDescent="0.2">
      <c r="A16" s="227" t="s">
        <v>57</v>
      </c>
      <c r="B16" s="229" t="s">
        <v>58</v>
      </c>
      <c r="C16" s="227" t="s">
        <v>29</v>
      </c>
      <c r="D16" s="227" t="s">
        <v>59</v>
      </c>
      <c r="E16" s="228" t="s">
        <v>47</v>
      </c>
      <c r="F16" s="229">
        <v>62.45</v>
      </c>
      <c r="G16" s="230">
        <v>2.72</v>
      </c>
      <c r="H16" s="230">
        <v>1.86</v>
      </c>
      <c r="I16" s="230">
        <v>0.86</v>
      </c>
      <c r="J16" s="230">
        <v>2.72</v>
      </c>
      <c r="K16" s="230">
        <v>116.15</v>
      </c>
      <c r="L16" s="230">
        <v>53.71</v>
      </c>
      <c r="M16" s="230">
        <v>169.86</v>
      </c>
      <c r="N16" s="231">
        <v>1.3727801124845647E-3</v>
      </c>
    </row>
    <row r="17" spans="1:14" ht="24" customHeight="1" x14ac:dyDescent="0.2">
      <c r="A17" s="227" t="s">
        <v>60</v>
      </c>
      <c r="B17" s="229" t="s">
        <v>61</v>
      </c>
      <c r="C17" s="227" t="s">
        <v>29</v>
      </c>
      <c r="D17" s="227" t="s">
        <v>62</v>
      </c>
      <c r="E17" s="228" t="s">
        <v>26</v>
      </c>
      <c r="F17" s="229">
        <v>1.5</v>
      </c>
      <c r="G17" s="230">
        <v>57.86</v>
      </c>
      <c r="H17" s="230">
        <v>39.74</v>
      </c>
      <c r="I17" s="230">
        <v>18.12</v>
      </c>
      <c r="J17" s="230">
        <v>57.86</v>
      </c>
      <c r="K17" s="230">
        <v>59.61</v>
      </c>
      <c r="L17" s="230">
        <v>27.18</v>
      </c>
      <c r="M17" s="230">
        <v>86.79</v>
      </c>
      <c r="N17" s="231">
        <v>7.0142226517446934E-4</v>
      </c>
    </row>
    <row r="18" spans="1:14" ht="26.1" customHeight="1" x14ac:dyDescent="0.2">
      <c r="A18" s="227" t="s">
        <v>63</v>
      </c>
      <c r="B18" s="229" t="s">
        <v>64</v>
      </c>
      <c r="C18" s="227" t="s">
        <v>29</v>
      </c>
      <c r="D18" s="227" t="s">
        <v>65</v>
      </c>
      <c r="E18" s="228" t="s">
        <v>47</v>
      </c>
      <c r="F18" s="229">
        <v>9.68</v>
      </c>
      <c r="G18" s="230">
        <v>9.8800000000000008</v>
      </c>
      <c r="H18" s="230">
        <v>6.92</v>
      </c>
      <c r="I18" s="230">
        <v>2.96</v>
      </c>
      <c r="J18" s="230">
        <v>9.8800000000000008</v>
      </c>
      <c r="K18" s="230">
        <v>66.98</v>
      </c>
      <c r="L18" s="230">
        <v>28.65</v>
      </c>
      <c r="M18" s="230">
        <v>95.63</v>
      </c>
      <c r="N18" s="231">
        <v>7.7286566676615398E-4</v>
      </c>
    </row>
    <row r="19" spans="1:14" ht="26.1" customHeight="1" x14ac:dyDescent="0.2">
      <c r="A19" s="227" t="s">
        <v>66</v>
      </c>
      <c r="B19" s="229" t="s">
        <v>67</v>
      </c>
      <c r="C19" s="227" t="s">
        <v>24</v>
      </c>
      <c r="D19" s="227" t="s">
        <v>68</v>
      </c>
      <c r="E19" s="228" t="s">
        <v>47</v>
      </c>
      <c r="F19" s="229">
        <v>13.31</v>
      </c>
      <c r="G19" s="230">
        <v>15.43</v>
      </c>
      <c r="H19" s="230">
        <v>15.43</v>
      </c>
      <c r="I19" s="230">
        <v>0</v>
      </c>
      <c r="J19" s="230">
        <v>15.43</v>
      </c>
      <c r="K19" s="230">
        <v>205.37</v>
      </c>
      <c r="L19" s="230">
        <v>0</v>
      </c>
      <c r="M19" s="230">
        <v>205.37</v>
      </c>
      <c r="N19" s="231">
        <v>1.6597659937651894E-3</v>
      </c>
    </row>
    <row r="20" spans="1:14" ht="24" customHeight="1" x14ac:dyDescent="0.2">
      <c r="A20" s="227" t="s">
        <v>69</v>
      </c>
      <c r="B20" s="229" t="s">
        <v>70</v>
      </c>
      <c r="C20" s="227" t="s">
        <v>29</v>
      </c>
      <c r="D20" s="227" t="s">
        <v>71</v>
      </c>
      <c r="E20" s="228" t="s">
        <v>47</v>
      </c>
      <c r="F20" s="229">
        <v>13.31</v>
      </c>
      <c r="G20" s="230">
        <v>11.79</v>
      </c>
      <c r="H20" s="230">
        <v>8.2200000000000006</v>
      </c>
      <c r="I20" s="230">
        <v>3.57</v>
      </c>
      <c r="J20" s="230">
        <v>11.79</v>
      </c>
      <c r="K20" s="230">
        <v>109.4</v>
      </c>
      <c r="L20" s="230">
        <v>47.52</v>
      </c>
      <c r="M20" s="230">
        <v>156.91999999999999</v>
      </c>
      <c r="N20" s="231">
        <v>1.2682011965799947E-3</v>
      </c>
    </row>
    <row r="21" spans="1:14" ht="24" customHeight="1" x14ac:dyDescent="0.2">
      <c r="A21" s="227" t="s">
        <v>72</v>
      </c>
      <c r="B21" s="229" t="s">
        <v>73</v>
      </c>
      <c r="C21" s="227" t="s">
        <v>29</v>
      </c>
      <c r="D21" s="227" t="s">
        <v>74</v>
      </c>
      <c r="E21" s="228" t="s">
        <v>47</v>
      </c>
      <c r="F21" s="229">
        <v>78.430000000000007</v>
      </c>
      <c r="G21" s="230">
        <v>6.85</v>
      </c>
      <c r="H21" s="230">
        <v>4.66</v>
      </c>
      <c r="I21" s="230">
        <v>2.19</v>
      </c>
      <c r="J21" s="230">
        <v>6.85</v>
      </c>
      <c r="K21" s="230">
        <v>365.48</v>
      </c>
      <c r="L21" s="230">
        <v>171.76</v>
      </c>
      <c r="M21" s="230">
        <v>537.24</v>
      </c>
      <c r="N21" s="231">
        <v>4.341883831574282E-3</v>
      </c>
    </row>
    <row r="22" spans="1:14" ht="24" customHeight="1" x14ac:dyDescent="0.2">
      <c r="A22" s="227" t="s">
        <v>75</v>
      </c>
      <c r="B22" s="229" t="s">
        <v>76</v>
      </c>
      <c r="C22" s="227" t="s">
        <v>29</v>
      </c>
      <c r="D22" s="227" t="s">
        <v>77</v>
      </c>
      <c r="E22" s="228" t="s">
        <v>47</v>
      </c>
      <c r="F22" s="229">
        <v>87.86</v>
      </c>
      <c r="G22" s="230">
        <v>6.05</v>
      </c>
      <c r="H22" s="230">
        <v>4.1100000000000003</v>
      </c>
      <c r="I22" s="230">
        <v>1.94</v>
      </c>
      <c r="J22" s="230">
        <v>6.05</v>
      </c>
      <c r="K22" s="230">
        <v>361.1</v>
      </c>
      <c r="L22" s="230">
        <v>170.45</v>
      </c>
      <c r="M22" s="230">
        <v>531.54999999999995</v>
      </c>
      <c r="N22" s="231">
        <v>4.2958982031742043E-3</v>
      </c>
    </row>
    <row r="23" spans="1:14" ht="24" customHeight="1" x14ac:dyDescent="0.2">
      <c r="A23" s="227" t="s">
        <v>78</v>
      </c>
      <c r="B23" s="229" t="s">
        <v>79</v>
      </c>
      <c r="C23" s="227" t="s">
        <v>29</v>
      </c>
      <c r="D23" s="227" t="s">
        <v>80</v>
      </c>
      <c r="E23" s="228" t="s">
        <v>81</v>
      </c>
      <c r="F23" s="229">
        <v>6</v>
      </c>
      <c r="G23" s="230">
        <v>13.05</v>
      </c>
      <c r="H23" s="230">
        <v>9.2100000000000009</v>
      </c>
      <c r="I23" s="230">
        <v>3.84</v>
      </c>
      <c r="J23" s="230">
        <v>13.05</v>
      </c>
      <c r="K23" s="230">
        <v>55.26</v>
      </c>
      <c r="L23" s="230">
        <v>23.04</v>
      </c>
      <c r="M23" s="230">
        <v>78.3</v>
      </c>
      <c r="N23" s="231">
        <v>6.3280750504851884E-4</v>
      </c>
    </row>
    <row r="24" spans="1:14" ht="24" customHeight="1" x14ac:dyDescent="0.2">
      <c r="A24" s="227" t="s">
        <v>82</v>
      </c>
      <c r="B24" s="229" t="s">
        <v>83</v>
      </c>
      <c r="C24" s="227" t="s">
        <v>24</v>
      </c>
      <c r="D24" s="227" t="s">
        <v>84</v>
      </c>
      <c r="E24" s="228" t="s">
        <v>47</v>
      </c>
      <c r="F24" s="229">
        <v>2.1</v>
      </c>
      <c r="G24" s="230">
        <v>4.2300000000000004</v>
      </c>
      <c r="H24" s="230">
        <v>4.2300000000000004</v>
      </c>
      <c r="I24" s="230">
        <v>0</v>
      </c>
      <c r="J24" s="230">
        <v>4.2300000000000004</v>
      </c>
      <c r="K24" s="230">
        <v>8.8800000000000008</v>
      </c>
      <c r="L24" s="230">
        <v>0</v>
      </c>
      <c r="M24" s="230">
        <v>8.8800000000000008</v>
      </c>
      <c r="N24" s="231">
        <v>7.176667490205425E-5</v>
      </c>
    </row>
    <row r="25" spans="1:14" ht="24" customHeight="1" x14ac:dyDescent="0.2">
      <c r="A25" s="227" t="s">
        <v>85</v>
      </c>
      <c r="B25" s="229" t="s">
        <v>79</v>
      </c>
      <c r="C25" s="227" t="s">
        <v>29</v>
      </c>
      <c r="D25" s="227" t="s">
        <v>86</v>
      </c>
      <c r="E25" s="228" t="s">
        <v>81</v>
      </c>
      <c r="F25" s="229">
        <v>6</v>
      </c>
      <c r="G25" s="230">
        <v>13.05</v>
      </c>
      <c r="H25" s="230">
        <v>9.2100000000000009</v>
      </c>
      <c r="I25" s="230">
        <v>3.84</v>
      </c>
      <c r="J25" s="230">
        <v>13.05</v>
      </c>
      <c r="K25" s="230">
        <v>55.26</v>
      </c>
      <c r="L25" s="230">
        <v>23.04</v>
      </c>
      <c r="M25" s="230">
        <v>78.3</v>
      </c>
      <c r="N25" s="231">
        <v>6.3280750504851884E-4</v>
      </c>
    </row>
    <row r="26" spans="1:14" ht="24" customHeight="1" x14ac:dyDescent="0.2">
      <c r="A26" s="227" t="s">
        <v>87</v>
      </c>
      <c r="B26" s="229" t="s">
        <v>88</v>
      </c>
      <c r="C26" s="227" t="s">
        <v>29</v>
      </c>
      <c r="D26" s="227" t="s">
        <v>89</v>
      </c>
      <c r="E26" s="228" t="s">
        <v>81</v>
      </c>
      <c r="F26" s="229">
        <v>30</v>
      </c>
      <c r="G26" s="230">
        <v>9.52</v>
      </c>
      <c r="H26" s="230">
        <v>6.71</v>
      </c>
      <c r="I26" s="230">
        <v>2.81</v>
      </c>
      <c r="J26" s="230">
        <v>9.52</v>
      </c>
      <c r="K26" s="230">
        <v>201.3</v>
      </c>
      <c r="L26" s="230">
        <v>84.3</v>
      </c>
      <c r="M26" s="230">
        <v>285.60000000000002</v>
      </c>
      <c r="N26" s="231">
        <v>2.308171436039042E-3</v>
      </c>
    </row>
    <row r="27" spans="1:14" ht="24" customHeight="1" x14ac:dyDescent="0.2">
      <c r="A27" s="227" t="s">
        <v>90</v>
      </c>
      <c r="B27" s="229" t="s">
        <v>91</v>
      </c>
      <c r="C27" s="227" t="s">
        <v>29</v>
      </c>
      <c r="D27" s="227" t="s">
        <v>92</v>
      </c>
      <c r="E27" s="228" t="s">
        <v>81</v>
      </c>
      <c r="F27" s="229">
        <v>6</v>
      </c>
      <c r="G27" s="230">
        <v>1.62</v>
      </c>
      <c r="H27" s="230">
        <v>1.1399999999999999</v>
      </c>
      <c r="I27" s="230">
        <v>0.48</v>
      </c>
      <c r="J27" s="230">
        <v>1.62</v>
      </c>
      <c r="K27" s="230">
        <v>6.84</v>
      </c>
      <c r="L27" s="230">
        <v>2.88</v>
      </c>
      <c r="M27" s="230">
        <v>9.7200000000000006</v>
      </c>
      <c r="N27" s="231">
        <v>7.8555414419816141E-5</v>
      </c>
    </row>
    <row r="28" spans="1:14" ht="26.1" customHeight="1" x14ac:dyDescent="0.2">
      <c r="A28" s="227" t="s">
        <v>93</v>
      </c>
      <c r="B28" s="229" t="s">
        <v>91</v>
      </c>
      <c r="C28" s="227" t="s">
        <v>29</v>
      </c>
      <c r="D28" s="227" t="s">
        <v>94</v>
      </c>
      <c r="E28" s="228" t="s">
        <v>81</v>
      </c>
      <c r="F28" s="229">
        <v>18</v>
      </c>
      <c r="G28" s="230">
        <v>1.62</v>
      </c>
      <c r="H28" s="230">
        <v>1.1399999999999999</v>
      </c>
      <c r="I28" s="230">
        <v>0.48</v>
      </c>
      <c r="J28" s="230">
        <v>1.62</v>
      </c>
      <c r="K28" s="230">
        <v>20.52</v>
      </c>
      <c r="L28" s="230">
        <v>8.64</v>
      </c>
      <c r="M28" s="230">
        <v>29.16</v>
      </c>
      <c r="N28" s="231">
        <v>2.3566624325944841E-4</v>
      </c>
    </row>
    <row r="29" spans="1:14" ht="26.1" customHeight="1" x14ac:dyDescent="0.2">
      <c r="A29" s="227" t="s">
        <v>95</v>
      </c>
      <c r="B29" s="229" t="s">
        <v>96</v>
      </c>
      <c r="C29" s="227" t="s">
        <v>29</v>
      </c>
      <c r="D29" s="227" t="s">
        <v>97</v>
      </c>
      <c r="E29" s="228" t="s">
        <v>81</v>
      </c>
      <c r="F29" s="229">
        <v>6</v>
      </c>
      <c r="G29" s="230">
        <v>1.86</v>
      </c>
      <c r="H29" s="230">
        <v>1.31</v>
      </c>
      <c r="I29" s="230">
        <v>0.55000000000000004</v>
      </c>
      <c r="J29" s="230">
        <v>1.86</v>
      </c>
      <c r="K29" s="230">
        <v>7.86</v>
      </c>
      <c r="L29" s="230">
        <v>3.3</v>
      </c>
      <c r="M29" s="230">
        <v>11.16</v>
      </c>
      <c r="N29" s="231">
        <v>9.0193253593122232E-5</v>
      </c>
    </row>
    <row r="30" spans="1:14" ht="26.1" customHeight="1" x14ac:dyDescent="0.2">
      <c r="A30" s="227" t="s">
        <v>98</v>
      </c>
      <c r="B30" s="229" t="s">
        <v>99</v>
      </c>
      <c r="C30" s="227" t="s">
        <v>29</v>
      </c>
      <c r="D30" s="227" t="s">
        <v>600</v>
      </c>
      <c r="E30" s="228" t="s">
        <v>81</v>
      </c>
      <c r="F30" s="229">
        <v>6</v>
      </c>
      <c r="G30" s="230">
        <v>0.69</v>
      </c>
      <c r="H30" s="230">
        <v>0.47</v>
      </c>
      <c r="I30" s="230">
        <v>0.22</v>
      </c>
      <c r="J30" s="230">
        <v>0.69</v>
      </c>
      <c r="K30" s="230">
        <v>2.82</v>
      </c>
      <c r="L30" s="230">
        <v>1.32</v>
      </c>
      <c r="M30" s="230">
        <v>4.1399999999999997</v>
      </c>
      <c r="N30" s="231">
        <v>3.3458787623255018E-5</v>
      </c>
    </row>
    <row r="31" spans="1:14" ht="24" customHeight="1" x14ac:dyDescent="0.2">
      <c r="A31" s="223" t="s">
        <v>101</v>
      </c>
      <c r="B31" s="223"/>
      <c r="C31" s="223"/>
      <c r="D31" s="223" t="s">
        <v>102</v>
      </c>
      <c r="E31" s="223"/>
      <c r="F31" s="224"/>
      <c r="G31" s="223"/>
      <c r="H31" s="223"/>
      <c r="I31" s="223"/>
      <c r="J31" s="223"/>
      <c r="K31" s="223"/>
      <c r="L31" s="223"/>
      <c r="M31" s="225">
        <v>3648.04</v>
      </c>
      <c r="N31" s="226">
        <v>2.9482849179019142E-2</v>
      </c>
    </row>
    <row r="32" spans="1:14" ht="26.1" customHeight="1" x14ac:dyDescent="0.2">
      <c r="A32" s="227" t="s">
        <v>103</v>
      </c>
      <c r="B32" s="229" t="s">
        <v>104</v>
      </c>
      <c r="C32" s="227" t="s">
        <v>50</v>
      </c>
      <c r="D32" s="227" t="s">
        <v>105</v>
      </c>
      <c r="E32" s="228" t="s">
        <v>47</v>
      </c>
      <c r="F32" s="229">
        <v>12.45</v>
      </c>
      <c r="G32" s="230">
        <v>45.11</v>
      </c>
      <c r="H32" s="230">
        <v>22.81</v>
      </c>
      <c r="I32" s="230">
        <v>22.3</v>
      </c>
      <c r="J32" s="230">
        <v>45.11</v>
      </c>
      <c r="K32" s="230">
        <v>283.98</v>
      </c>
      <c r="L32" s="230">
        <v>277.63</v>
      </c>
      <c r="M32" s="230">
        <v>561.61</v>
      </c>
      <c r="N32" s="231">
        <v>4.5388380959169696E-3</v>
      </c>
    </row>
    <row r="33" spans="1:14" ht="26.1" customHeight="1" x14ac:dyDescent="0.2">
      <c r="A33" s="227" t="s">
        <v>106</v>
      </c>
      <c r="B33" s="229" t="s">
        <v>107</v>
      </c>
      <c r="C33" s="227" t="s">
        <v>29</v>
      </c>
      <c r="D33" s="227" t="s">
        <v>108</v>
      </c>
      <c r="E33" s="228" t="s">
        <v>47</v>
      </c>
      <c r="F33" s="229">
        <v>37.86</v>
      </c>
      <c r="G33" s="230">
        <v>30.26</v>
      </c>
      <c r="H33" s="230">
        <v>14.53</v>
      </c>
      <c r="I33" s="230">
        <v>15.73</v>
      </c>
      <c r="J33" s="230">
        <v>30.26</v>
      </c>
      <c r="K33" s="230">
        <v>550.1</v>
      </c>
      <c r="L33" s="230">
        <v>595.54</v>
      </c>
      <c r="M33" s="230">
        <v>1145.6400000000001</v>
      </c>
      <c r="N33" s="231">
        <v>9.2588708822961066E-3</v>
      </c>
    </row>
    <row r="34" spans="1:14" ht="39" customHeight="1" x14ac:dyDescent="0.2">
      <c r="A34" s="227" t="s">
        <v>109</v>
      </c>
      <c r="B34" s="229" t="s">
        <v>110</v>
      </c>
      <c r="C34" s="227" t="s">
        <v>29</v>
      </c>
      <c r="D34" s="227" t="s">
        <v>111</v>
      </c>
      <c r="E34" s="228" t="s">
        <v>47</v>
      </c>
      <c r="F34" s="229">
        <v>50.31</v>
      </c>
      <c r="G34" s="230">
        <v>32.82</v>
      </c>
      <c r="H34" s="230">
        <v>15.93</v>
      </c>
      <c r="I34" s="230">
        <v>16.89</v>
      </c>
      <c r="J34" s="230">
        <v>32.82</v>
      </c>
      <c r="K34" s="230">
        <v>801.43</v>
      </c>
      <c r="L34" s="230">
        <v>849.74</v>
      </c>
      <c r="M34" s="230">
        <v>1651.17</v>
      </c>
      <c r="N34" s="231">
        <v>1.3344479797074878E-2</v>
      </c>
    </row>
    <row r="35" spans="1:14" ht="39" customHeight="1" x14ac:dyDescent="0.2">
      <c r="A35" s="227" t="s">
        <v>112</v>
      </c>
      <c r="B35" s="229" t="s">
        <v>113</v>
      </c>
      <c r="C35" s="227" t="s">
        <v>29</v>
      </c>
      <c r="D35" s="227" t="s">
        <v>114</v>
      </c>
      <c r="E35" s="228" t="s">
        <v>81</v>
      </c>
      <c r="F35" s="229">
        <v>14</v>
      </c>
      <c r="G35" s="230">
        <v>9.14</v>
      </c>
      <c r="H35" s="230">
        <v>3.58</v>
      </c>
      <c r="I35" s="230">
        <v>5.56</v>
      </c>
      <c r="J35" s="230">
        <v>9.14</v>
      </c>
      <c r="K35" s="230">
        <v>50.12</v>
      </c>
      <c r="L35" s="230">
        <v>77.84</v>
      </c>
      <c r="M35" s="230">
        <v>127.96</v>
      </c>
      <c r="N35" s="231">
        <v>1.0341513198723943E-3</v>
      </c>
    </row>
    <row r="36" spans="1:14" ht="26.1" customHeight="1" x14ac:dyDescent="0.2">
      <c r="A36" s="227" t="s">
        <v>115</v>
      </c>
      <c r="B36" s="229" t="s">
        <v>116</v>
      </c>
      <c r="C36" s="227" t="s">
        <v>29</v>
      </c>
      <c r="D36" s="227" t="s">
        <v>117</v>
      </c>
      <c r="E36" s="228" t="s">
        <v>35</v>
      </c>
      <c r="F36" s="229">
        <v>37.86</v>
      </c>
      <c r="G36" s="230">
        <v>4.2699999999999996</v>
      </c>
      <c r="H36" s="230">
        <v>1.59</v>
      </c>
      <c r="I36" s="230">
        <v>2.68</v>
      </c>
      <c r="J36" s="230">
        <v>4.2699999999999996</v>
      </c>
      <c r="K36" s="230">
        <v>60.19</v>
      </c>
      <c r="L36" s="230">
        <v>101.47</v>
      </c>
      <c r="M36" s="230">
        <v>161.66</v>
      </c>
      <c r="N36" s="231">
        <v>1.3065090838587938E-3</v>
      </c>
    </row>
    <row r="37" spans="1:14" ht="26.1" customHeight="1" x14ac:dyDescent="0.2">
      <c r="A37" s="223" t="s">
        <v>118</v>
      </c>
      <c r="B37" s="223"/>
      <c r="C37" s="223"/>
      <c r="D37" s="223" t="s">
        <v>119</v>
      </c>
      <c r="E37" s="223"/>
      <c r="F37" s="224"/>
      <c r="G37" s="223"/>
      <c r="H37" s="223"/>
      <c r="I37" s="223"/>
      <c r="J37" s="223"/>
      <c r="K37" s="223"/>
      <c r="L37" s="223"/>
      <c r="M37" s="225">
        <v>6317.15</v>
      </c>
      <c r="N37" s="226">
        <v>5.1054149815035137E-2</v>
      </c>
    </row>
    <row r="38" spans="1:14" ht="39" customHeight="1" x14ac:dyDescent="0.2">
      <c r="A38" s="227" t="s">
        <v>120</v>
      </c>
      <c r="B38" s="229" t="s">
        <v>121</v>
      </c>
      <c r="C38" s="227" t="s">
        <v>29</v>
      </c>
      <c r="D38" s="227" t="s">
        <v>122</v>
      </c>
      <c r="E38" s="228" t="s">
        <v>47</v>
      </c>
      <c r="F38" s="229">
        <v>11.03</v>
      </c>
      <c r="G38" s="230">
        <v>100.17</v>
      </c>
      <c r="H38" s="230">
        <v>49.19</v>
      </c>
      <c r="I38" s="230">
        <v>50.98</v>
      </c>
      <c r="J38" s="230">
        <v>100.17</v>
      </c>
      <c r="K38" s="230">
        <v>542.55999999999995</v>
      </c>
      <c r="L38" s="230">
        <v>562.30999999999995</v>
      </c>
      <c r="M38" s="230">
        <v>1104.8699999999999</v>
      </c>
      <c r="N38" s="231">
        <v>8.9293745607018776E-3</v>
      </c>
    </row>
    <row r="39" spans="1:14" ht="39" customHeight="1" x14ac:dyDescent="0.2">
      <c r="A39" s="227" t="s">
        <v>123</v>
      </c>
      <c r="B39" s="229" t="s">
        <v>124</v>
      </c>
      <c r="C39" s="227" t="s">
        <v>50</v>
      </c>
      <c r="D39" s="227" t="s">
        <v>125</v>
      </c>
      <c r="E39" s="228" t="s">
        <v>47</v>
      </c>
      <c r="F39" s="229">
        <v>3.88</v>
      </c>
      <c r="G39" s="230">
        <v>109.96</v>
      </c>
      <c r="H39" s="230">
        <v>49.19</v>
      </c>
      <c r="I39" s="230">
        <v>60.77</v>
      </c>
      <c r="J39" s="230">
        <v>109.96</v>
      </c>
      <c r="K39" s="230">
        <v>190.85</v>
      </c>
      <c r="L39" s="230">
        <v>235.79</v>
      </c>
      <c r="M39" s="230">
        <v>426.64</v>
      </c>
      <c r="N39" s="231">
        <v>3.4480331284023002E-3</v>
      </c>
    </row>
    <row r="40" spans="1:14" ht="39" customHeight="1" x14ac:dyDescent="0.2">
      <c r="A40" s="227" t="s">
        <v>126</v>
      </c>
      <c r="B40" s="229" t="s">
        <v>127</v>
      </c>
      <c r="C40" s="227" t="s">
        <v>29</v>
      </c>
      <c r="D40" s="227" t="s">
        <v>128</v>
      </c>
      <c r="E40" s="228" t="s">
        <v>35</v>
      </c>
      <c r="F40" s="229">
        <v>4</v>
      </c>
      <c r="G40" s="230">
        <v>72.599999999999994</v>
      </c>
      <c r="H40" s="230">
        <v>34.43</v>
      </c>
      <c r="I40" s="230">
        <v>38.17</v>
      </c>
      <c r="J40" s="230">
        <v>72.599999999999994</v>
      </c>
      <c r="K40" s="230">
        <v>137.72</v>
      </c>
      <c r="L40" s="230">
        <v>152.68</v>
      </c>
      <c r="M40" s="230">
        <v>290.39999999999998</v>
      </c>
      <c r="N40" s="231">
        <v>2.3469642332833956E-3</v>
      </c>
    </row>
    <row r="41" spans="1:14" ht="24" customHeight="1" x14ac:dyDescent="0.2">
      <c r="A41" s="227" t="s">
        <v>129</v>
      </c>
      <c r="B41" s="229" t="s">
        <v>130</v>
      </c>
      <c r="C41" s="227" t="s">
        <v>29</v>
      </c>
      <c r="D41" s="227" t="s">
        <v>131</v>
      </c>
      <c r="E41" s="228" t="s">
        <v>47</v>
      </c>
      <c r="F41" s="229">
        <v>50</v>
      </c>
      <c r="G41" s="230">
        <v>69.98</v>
      </c>
      <c r="H41" s="230">
        <v>14.69</v>
      </c>
      <c r="I41" s="230">
        <v>55.29</v>
      </c>
      <c r="J41" s="230">
        <v>69.98</v>
      </c>
      <c r="K41" s="230">
        <v>734.5</v>
      </c>
      <c r="L41" s="230">
        <v>2764.5</v>
      </c>
      <c r="M41" s="230">
        <v>3499</v>
      </c>
      <c r="N41" s="231">
        <v>2.8278332824581962E-2</v>
      </c>
    </row>
    <row r="42" spans="1:14" ht="24" customHeight="1" x14ac:dyDescent="0.2">
      <c r="A42" s="227" t="s">
        <v>132</v>
      </c>
      <c r="B42" s="229" t="s">
        <v>133</v>
      </c>
      <c r="C42" s="227" t="s">
        <v>29</v>
      </c>
      <c r="D42" s="227" t="s">
        <v>134</v>
      </c>
      <c r="E42" s="228" t="s">
        <v>47</v>
      </c>
      <c r="F42" s="229">
        <v>12.45</v>
      </c>
      <c r="G42" s="230">
        <v>45.67</v>
      </c>
      <c r="H42" s="230">
        <v>22.72</v>
      </c>
      <c r="I42" s="230">
        <v>22.95</v>
      </c>
      <c r="J42" s="230">
        <v>45.67</v>
      </c>
      <c r="K42" s="230">
        <v>282.86</v>
      </c>
      <c r="L42" s="230">
        <v>285.73</v>
      </c>
      <c r="M42" s="230">
        <v>568.59</v>
      </c>
      <c r="N42" s="231">
        <v>4.5952492885764666E-3</v>
      </c>
    </row>
    <row r="43" spans="1:14" ht="26.1" customHeight="1" x14ac:dyDescent="0.2">
      <c r="A43" s="227" t="s">
        <v>135</v>
      </c>
      <c r="B43" s="229" t="s">
        <v>136</v>
      </c>
      <c r="C43" s="227" t="s">
        <v>29</v>
      </c>
      <c r="D43" s="227" t="s">
        <v>137</v>
      </c>
      <c r="E43" s="228" t="s">
        <v>35</v>
      </c>
      <c r="F43" s="229">
        <v>41.48</v>
      </c>
      <c r="G43" s="230">
        <v>10.31</v>
      </c>
      <c r="H43" s="230">
        <v>3.45</v>
      </c>
      <c r="I43" s="230">
        <v>6.86</v>
      </c>
      <c r="J43" s="230">
        <v>10.31</v>
      </c>
      <c r="K43" s="230">
        <v>143.1</v>
      </c>
      <c r="L43" s="230">
        <v>284.55</v>
      </c>
      <c r="M43" s="230">
        <v>427.65</v>
      </c>
      <c r="N43" s="231">
        <v>3.456195779489133E-3</v>
      </c>
    </row>
    <row r="44" spans="1:14" ht="24" customHeight="1" x14ac:dyDescent="0.2">
      <c r="A44" s="223" t="s">
        <v>138</v>
      </c>
      <c r="B44" s="223"/>
      <c r="C44" s="223"/>
      <c r="D44" s="223" t="s">
        <v>139</v>
      </c>
      <c r="E44" s="223"/>
      <c r="F44" s="224"/>
      <c r="G44" s="223"/>
      <c r="H44" s="223"/>
      <c r="I44" s="223"/>
      <c r="J44" s="223"/>
      <c r="K44" s="223"/>
      <c r="L44" s="223"/>
      <c r="M44" s="225">
        <v>9029.48</v>
      </c>
      <c r="N44" s="226">
        <v>7.2974747262905496E-2</v>
      </c>
    </row>
    <row r="45" spans="1:14" ht="65.099999999999994" customHeight="1" x14ac:dyDescent="0.2">
      <c r="A45" s="227" t="s">
        <v>140</v>
      </c>
      <c r="B45" s="229" t="s">
        <v>141</v>
      </c>
      <c r="C45" s="227" t="s">
        <v>50</v>
      </c>
      <c r="D45" s="227" t="s">
        <v>142</v>
      </c>
      <c r="E45" s="228" t="s">
        <v>81</v>
      </c>
      <c r="F45" s="229">
        <v>5</v>
      </c>
      <c r="G45" s="230">
        <v>912.26</v>
      </c>
      <c r="H45" s="230">
        <v>197.85</v>
      </c>
      <c r="I45" s="230">
        <v>714.41</v>
      </c>
      <c r="J45" s="230">
        <v>912.26</v>
      </c>
      <c r="K45" s="230">
        <v>989.25</v>
      </c>
      <c r="L45" s="230">
        <v>3572.05</v>
      </c>
      <c r="M45" s="230">
        <v>4561.3</v>
      </c>
      <c r="N45" s="231">
        <v>3.6863663764722977E-2</v>
      </c>
    </row>
    <row r="46" spans="1:14" ht="65.099999999999994" customHeight="1" x14ac:dyDescent="0.2">
      <c r="A46" s="227" t="s">
        <v>143</v>
      </c>
      <c r="B46" s="229" t="s">
        <v>144</v>
      </c>
      <c r="C46" s="227" t="s">
        <v>50</v>
      </c>
      <c r="D46" s="227" t="s">
        <v>145</v>
      </c>
      <c r="E46" s="228" t="s">
        <v>81</v>
      </c>
      <c r="F46" s="229">
        <v>2</v>
      </c>
      <c r="G46" s="230">
        <v>894.63</v>
      </c>
      <c r="H46" s="230">
        <v>193.67</v>
      </c>
      <c r="I46" s="230">
        <v>700.96</v>
      </c>
      <c r="J46" s="230">
        <v>894.63</v>
      </c>
      <c r="K46" s="230">
        <v>387.34</v>
      </c>
      <c r="L46" s="230">
        <v>1401.92</v>
      </c>
      <c r="M46" s="230">
        <v>1789.26</v>
      </c>
      <c r="N46" s="231">
        <v>1.4460500082798377E-2</v>
      </c>
    </row>
    <row r="47" spans="1:14" ht="51.95" customHeight="1" x14ac:dyDescent="0.2">
      <c r="A47" s="227" t="s">
        <v>146</v>
      </c>
      <c r="B47" s="229" t="s">
        <v>147</v>
      </c>
      <c r="C47" s="227" t="s">
        <v>29</v>
      </c>
      <c r="D47" s="227" t="s">
        <v>148</v>
      </c>
      <c r="E47" s="228" t="s">
        <v>81</v>
      </c>
      <c r="F47" s="229">
        <v>7</v>
      </c>
      <c r="G47" s="230">
        <v>173.49</v>
      </c>
      <c r="H47" s="230">
        <v>22.02</v>
      </c>
      <c r="I47" s="230">
        <v>151.47</v>
      </c>
      <c r="J47" s="230">
        <v>173.49</v>
      </c>
      <c r="K47" s="230">
        <v>154.13999999999999</v>
      </c>
      <c r="L47" s="230">
        <v>1060.29</v>
      </c>
      <c r="M47" s="230">
        <v>1214.43</v>
      </c>
      <c r="N47" s="231">
        <v>9.8148201578042507E-3</v>
      </c>
    </row>
    <row r="48" spans="1:14" ht="26.1" customHeight="1" x14ac:dyDescent="0.2">
      <c r="A48" s="227" t="s">
        <v>149</v>
      </c>
      <c r="B48" s="229" t="s">
        <v>150</v>
      </c>
      <c r="C48" s="227" t="s">
        <v>29</v>
      </c>
      <c r="D48" s="227" t="s">
        <v>151</v>
      </c>
      <c r="E48" s="228" t="s">
        <v>35</v>
      </c>
      <c r="F48" s="229">
        <v>6.3</v>
      </c>
      <c r="G48" s="230">
        <v>85.26</v>
      </c>
      <c r="H48" s="230">
        <v>20.2</v>
      </c>
      <c r="I48" s="230">
        <v>65.06</v>
      </c>
      <c r="J48" s="230">
        <v>85.26</v>
      </c>
      <c r="K48" s="230">
        <v>127.26</v>
      </c>
      <c r="L48" s="230">
        <v>409.87</v>
      </c>
      <c r="M48" s="230">
        <v>537.13</v>
      </c>
      <c r="N48" s="231">
        <v>4.3409948299707657E-3</v>
      </c>
    </row>
    <row r="49" spans="1:14" ht="26.1" customHeight="1" x14ac:dyDescent="0.2">
      <c r="A49" s="227" t="s">
        <v>152</v>
      </c>
      <c r="B49" s="229" t="s">
        <v>153</v>
      </c>
      <c r="C49" s="227" t="s">
        <v>29</v>
      </c>
      <c r="D49" s="227" t="s">
        <v>154</v>
      </c>
      <c r="E49" s="228" t="s">
        <v>35</v>
      </c>
      <c r="F49" s="229">
        <v>6</v>
      </c>
      <c r="G49" s="230">
        <v>154.56</v>
      </c>
      <c r="H49" s="230">
        <v>19.77</v>
      </c>
      <c r="I49" s="230">
        <v>134.79</v>
      </c>
      <c r="J49" s="230">
        <v>154.56</v>
      </c>
      <c r="K49" s="230">
        <v>118.62</v>
      </c>
      <c r="L49" s="230">
        <v>808.74</v>
      </c>
      <c r="M49" s="230">
        <v>927.36</v>
      </c>
      <c r="N49" s="231">
        <v>7.4947684276091249E-3</v>
      </c>
    </row>
    <row r="50" spans="1:14" ht="24" customHeight="1" x14ac:dyDescent="0.2">
      <c r="A50" s="223" t="s">
        <v>155</v>
      </c>
      <c r="B50" s="223"/>
      <c r="C50" s="223"/>
      <c r="D50" s="223" t="s">
        <v>156</v>
      </c>
      <c r="E50" s="223"/>
      <c r="F50" s="224"/>
      <c r="G50" s="223"/>
      <c r="H50" s="223"/>
      <c r="I50" s="223"/>
      <c r="J50" s="223"/>
      <c r="K50" s="223"/>
      <c r="L50" s="223"/>
      <c r="M50" s="225">
        <v>12632.78</v>
      </c>
      <c r="N50" s="226">
        <v>0.10209601524427622</v>
      </c>
    </row>
    <row r="51" spans="1:14" ht="24" customHeight="1" x14ac:dyDescent="0.2">
      <c r="A51" s="227" t="s">
        <v>157</v>
      </c>
      <c r="B51" s="229" t="s">
        <v>158</v>
      </c>
      <c r="C51" s="227" t="s">
        <v>29</v>
      </c>
      <c r="D51" s="227" t="s">
        <v>159</v>
      </c>
      <c r="E51" s="228" t="s">
        <v>47</v>
      </c>
      <c r="F51" s="229">
        <v>106.84</v>
      </c>
      <c r="G51" s="230">
        <v>5.05</v>
      </c>
      <c r="H51" s="230">
        <v>2.5</v>
      </c>
      <c r="I51" s="230">
        <v>2.5499999999999998</v>
      </c>
      <c r="J51" s="230">
        <v>5.05</v>
      </c>
      <c r="K51" s="230">
        <v>267.10000000000002</v>
      </c>
      <c r="L51" s="230">
        <v>272.44</v>
      </c>
      <c r="M51" s="230">
        <v>539.54</v>
      </c>
      <c r="N51" s="231">
        <v>4.360472046920535E-3</v>
      </c>
    </row>
    <row r="52" spans="1:14" ht="26.1" customHeight="1" x14ac:dyDescent="0.2">
      <c r="A52" s="227" t="s">
        <v>160</v>
      </c>
      <c r="B52" s="229" t="s">
        <v>161</v>
      </c>
      <c r="C52" s="227" t="s">
        <v>29</v>
      </c>
      <c r="D52" s="227" t="s">
        <v>162</v>
      </c>
      <c r="E52" s="228" t="s">
        <v>47</v>
      </c>
      <c r="F52" s="229">
        <v>106.84</v>
      </c>
      <c r="G52" s="230">
        <v>33.5</v>
      </c>
      <c r="H52" s="230">
        <v>16.920000000000002</v>
      </c>
      <c r="I52" s="230">
        <v>16.579999999999998</v>
      </c>
      <c r="J52" s="230">
        <v>33.5</v>
      </c>
      <c r="K52" s="230">
        <v>1807.73</v>
      </c>
      <c r="L52" s="230">
        <v>1771.41</v>
      </c>
      <c r="M52" s="230">
        <v>3579.14</v>
      </c>
      <c r="N52" s="231">
        <v>2.8926010901907481E-2</v>
      </c>
    </row>
    <row r="53" spans="1:14" ht="26.1" customHeight="1" x14ac:dyDescent="0.2">
      <c r="A53" s="227" t="s">
        <v>163</v>
      </c>
      <c r="B53" s="229" t="s">
        <v>107</v>
      </c>
      <c r="C53" s="227" t="s">
        <v>29</v>
      </c>
      <c r="D53" s="227" t="s">
        <v>164</v>
      </c>
      <c r="E53" s="228" t="s">
        <v>47</v>
      </c>
      <c r="F53" s="229">
        <v>71.27</v>
      </c>
      <c r="G53" s="230">
        <v>30.26</v>
      </c>
      <c r="H53" s="230">
        <v>14.53</v>
      </c>
      <c r="I53" s="230">
        <v>15.73</v>
      </c>
      <c r="J53" s="230">
        <v>30.26</v>
      </c>
      <c r="K53" s="230">
        <v>1035.55</v>
      </c>
      <c r="L53" s="230">
        <v>1121.08</v>
      </c>
      <c r="M53" s="230">
        <v>2156.63</v>
      </c>
      <c r="N53" s="231">
        <v>1.7429522983560503E-2</v>
      </c>
    </row>
    <row r="54" spans="1:14" ht="26.1" customHeight="1" x14ac:dyDescent="0.2">
      <c r="A54" s="227" t="s">
        <v>165</v>
      </c>
      <c r="B54" s="229" t="s">
        <v>166</v>
      </c>
      <c r="C54" s="227" t="s">
        <v>50</v>
      </c>
      <c r="D54" s="227" t="s">
        <v>601</v>
      </c>
      <c r="E54" s="228" t="s">
        <v>47</v>
      </c>
      <c r="F54" s="229">
        <v>34.07</v>
      </c>
      <c r="G54" s="230">
        <v>123.18</v>
      </c>
      <c r="H54" s="230">
        <v>23.07</v>
      </c>
      <c r="I54" s="230">
        <v>100.11</v>
      </c>
      <c r="J54" s="230">
        <v>123.18</v>
      </c>
      <c r="K54" s="230">
        <v>785.99</v>
      </c>
      <c r="L54" s="230">
        <v>3410.75</v>
      </c>
      <c r="M54" s="230">
        <v>4196.74</v>
      </c>
      <c r="N54" s="231">
        <v>3.391735081401432E-2</v>
      </c>
    </row>
    <row r="55" spans="1:14" ht="39" customHeight="1" x14ac:dyDescent="0.2">
      <c r="A55" s="227" t="s">
        <v>168</v>
      </c>
      <c r="B55" s="229" t="s">
        <v>169</v>
      </c>
      <c r="C55" s="227" t="s">
        <v>29</v>
      </c>
      <c r="D55" s="227" t="s">
        <v>170</v>
      </c>
      <c r="E55" s="228" t="s">
        <v>47</v>
      </c>
      <c r="F55" s="229">
        <v>1.5</v>
      </c>
      <c r="G55" s="230">
        <v>72.23</v>
      </c>
      <c r="H55" s="230">
        <v>23.07</v>
      </c>
      <c r="I55" s="230">
        <v>49.16</v>
      </c>
      <c r="J55" s="230">
        <v>72.23</v>
      </c>
      <c r="K55" s="230">
        <v>34.6</v>
      </c>
      <c r="L55" s="230">
        <v>73.739999999999995</v>
      </c>
      <c r="M55" s="230">
        <v>108.34</v>
      </c>
      <c r="N55" s="231">
        <v>8.7558576113609882E-4</v>
      </c>
    </row>
    <row r="56" spans="1:14" ht="39" customHeight="1" x14ac:dyDescent="0.2">
      <c r="A56" s="227" t="s">
        <v>171</v>
      </c>
      <c r="B56" s="229" t="s">
        <v>172</v>
      </c>
      <c r="C56" s="227" t="s">
        <v>50</v>
      </c>
      <c r="D56" s="227" t="s">
        <v>173</v>
      </c>
      <c r="E56" s="228" t="s">
        <v>174</v>
      </c>
      <c r="F56" s="229">
        <v>37.86</v>
      </c>
      <c r="G56" s="230">
        <v>54.21</v>
      </c>
      <c r="H56" s="230">
        <v>26.19</v>
      </c>
      <c r="I56" s="230">
        <v>28.02</v>
      </c>
      <c r="J56" s="230">
        <v>54.21</v>
      </c>
      <c r="K56" s="230">
        <v>991.55</v>
      </c>
      <c r="L56" s="230">
        <v>1060.8399999999999</v>
      </c>
      <c r="M56" s="230">
        <v>2052.39</v>
      </c>
      <c r="N56" s="231">
        <v>1.6587072736737287E-2</v>
      </c>
    </row>
    <row r="57" spans="1:14" ht="24" customHeight="1" x14ac:dyDescent="0.2">
      <c r="A57" s="223" t="s">
        <v>175</v>
      </c>
      <c r="B57" s="223"/>
      <c r="C57" s="223"/>
      <c r="D57" s="223" t="s">
        <v>176</v>
      </c>
      <c r="E57" s="223"/>
      <c r="F57" s="224"/>
      <c r="G57" s="223"/>
      <c r="H57" s="223"/>
      <c r="I57" s="223"/>
      <c r="J57" s="223"/>
      <c r="K57" s="223"/>
      <c r="L57" s="223"/>
      <c r="M57" s="225">
        <v>4551.88</v>
      </c>
      <c r="N57" s="226">
        <v>3.6787532900130933E-2</v>
      </c>
    </row>
    <row r="58" spans="1:14" ht="26.1" customHeight="1" x14ac:dyDescent="0.2">
      <c r="A58" s="227" t="s">
        <v>177</v>
      </c>
      <c r="B58" s="229" t="s">
        <v>178</v>
      </c>
      <c r="C58" s="227" t="s">
        <v>29</v>
      </c>
      <c r="D58" s="227" t="s">
        <v>179</v>
      </c>
      <c r="E58" s="228" t="s">
        <v>47</v>
      </c>
      <c r="F58" s="229">
        <v>115.27</v>
      </c>
      <c r="G58" s="230">
        <v>4.4800000000000004</v>
      </c>
      <c r="H58" s="230">
        <v>1.83</v>
      </c>
      <c r="I58" s="230">
        <v>2.65</v>
      </c>
      <c r="J58" s="230">
        <v>4.4800000000000004</v>
      </c>
      <c r="K58" s="230">
        <v>210.94</v>
      </c>
      <c r="L58" s="230">
        <v>305.45999999999998</v>
      </c>
      <c r="M58" s="230">
        <v>516.4</v>
      </c>
      <c r="N58" s="231">
        <v>4.173458436871713E-3</v>
      </c>
    </row>
    <row r="59" spans="1:14" ht="26.1" customHeight="1" x14ac:dyDescent="0.2">
      <c r="A59" s="227" t="s">
        <v>180</v>
      </c>
      <c r="B59" s="229" t="s">
        <v>181</v>
      </c>
      <c r="C59" s="227" t="s">
        <v>29</v>
      </c>
      <c r="D59" s="227" t="s">
        <v>182</v>
      </c>
      <c r="E59" s="228" t="s">
        <v>47</v>
      </c>
      <c r="F59" s="229">
        <v>115.27</v>
      </c>
      <c r="G59" s="230">
        <v>17.190000000000001</v>
      </c>
      <c r="H59" s="230">
        <v>9.98</v>
      </c>
      <c r="I59" s="230">
        <v>7.21</v>
      </c>
      <c r="J59" s="230">
        <v>17.190000000000001</v>
      </c>
      <c r="K59" s="230">
        <v>1150.3900000000001</v>
      </c>
      <c r="L59" s="230">
        <v>831.1</v>
      </c>
      <c r="M59" s="230">
        <v>1981.49</v>
      </c>
      <c r="N59" s="231">
        <v>1.6014070794107146E-2</v>
      </c>
    </row>
    <row r="60" spans="1:14" ht="39" customHeight="1" x14ac:dyDescent="0.2">
      <c r="A60" s="227" t="s">
        <v>183</v>
      </c>
      <c r="B60" s="229" t="s">
        <v>184</v>
      </c>
      <c r="C60" s="227" t="s">
        <v>29</v>
      </c>
      <c r="D60" s="227" t="s">
        <v>185</v>
      </c>
      <c r="E60" s="228" t="s">
        <v>47</v>
      </c>
      <c r="F60" s="229">
        <v>71.27</v>
      </c>
      <c r="G60" s="230">
        <v>12.72</v>
      </c>
      <c r="H60" s="230">
        <v>4.51</v>
      </c>
      <c r="I60" s="230">
        <v>8.2100000000000009</v>
      </c>
      <c r="J60" s="230">
        <v>12.72</v>
      </c>
      <c r="K60" s="230">
        <v>321.42</v>
      </c>
      <c r="L60" s="230">
        <v>585.13</v>
      </c>
      <c r="M60" s="230">
        <v>906.55</v>
      </c>
      <c r="N60" s="231">
        <v>7.3265854878893331E-3</v>
      </c>
    </row>
    <row r="61" spans="1:14" ht="26.1" customHeight="1" x14ac:dyDescent="0.2">
      <c r="A61" s="227" t="s">
        <v>186</v>
      </c>
      <c r="B61" s="229" t="s">
        <v>184</v>
      </c>
      <c r="C61" s="227" t="s">
        <v>29</v>
      </c>
      <c r="D61" s="227" t="s">
        <v>187</v>
      </c>
      <c r="E61" s="228" t="s">
        <v>47</v>
      </c>
      <c r="F61" s="229">
        <v>44</v>
      </c>
      <c r="G61" s="230">
        <v>12.72</v>
      </c>
      <c r="H61" s="230">
        <v>4.51</v>
      </c>
      <c r="I61" s="230">
        <v>8.2100000000000009</v>
      </c>
      <c r="J61" s="230">
        <v>12.72</v>
      </c>
      <c r="K61" s="230">
        <v>198.44</v>
      </c>
      <c r="L61" s="230">
        <v>361.24</v>
      </c>
      <c r="M61" s="230">
        <v>559.67999999999995</v>
      </c>
      <c r="N61" s="231">
        <v>4.5232401586916349E-3</v>
      </c>
    </row>
    <row r="62" spans="1:14" ht="26.1" customHeight="1" x14ac:dyDescent="0.2">
      <c r="A62" s="227" t="s">
        <v>188</v>
      </c>
      <c r="B62" s="229" t="s">
        <v>189</v>
      </c>
      <c r="C62" s="227" t="s">
        <v>29</v>
      </c>
      <c r="D62" s="227" t="s">
        <v>190</v>
      </c>
      <c r="E62" s="228" t="s">
        <v>47</v>
      </c>
      <c r="F62" s="229">
        <v>12.45</v>
      </c>
      <c r="G62" s="230">
        <v>32</v>
      </c>
      <c r="H62" s="230">
        <v>20.51</v>
      </c>
      <c r="I62" s="230">
        <v>11.49</v>
      </c>
      <c r="J62" s="230">
        <v>32</v>
      </c>
      <c r="K62" s="230">
        <v>255.34</v>
      </c>
      <c r="L62" s="230">
        <v>143.06</v>
      </c>
      <c r="M62" s="230">
        <v>398.4</v>
      </c>
      <c r="N62" s="231">
        <v>3.2198021712813527E-3</v>
      </c>
    </row>
    <row r="63" spans="1:14" ht="26.1" customHeight="1" x14ac:dyDescent="0.2">
      <c r="A63" s="227" t="s">
        <v>191</v>
      </c>
      <c r="B63" s="229" t="s">
        <v>192</v>
      </c>
      <c r="C63" s="227" t="s">
        <v>29</v>
      </c>
      <c r="D63" s="227" t="s">
        <v>193</v>
      </c>
      <c r="E63" s="228" t="s">
        <v>47</v>
      </c>
      <c r="F63" s="229">
        <v>12.45</v>
      </c>
      <c r="G63" s="230">
        <v>15.21</v>
      </c>
      <c r="H63" s="230">
        <v>6.27</v>
      </c>
      <c r="I63" s="230">
        <v>8.94</v>
      </c>
      <c r="J63" s="230">
        <v>15.21</v>
      </c>
      <c r="K63" s="230">
        <v>78.06</v>
      </c>
      <c r="L63" s="230">
        <v>111.3</v>
      </c>
      <c r="M63" s="230">
        <v>189.36</v>
      </c>
      <c r="N63" s="231">
        <v>1.5303758512897514E-3</v>
      </c>
    </row>
    <row r="64" spans="1:14" ht="24" customHeight="1" x14ac:dyDescent="0.2">
      <c r="A64" s="223" t="s">
        <v>194</v>
      </c>
      <c r="B64" s="223"/>
      <c r="C64" s="223"/>
      <c r="D64" s="223" t="s">
        <v>195</v>
      </c>
      <c r="E64" s="223"/>
      <c r="F64" s="224"/>
      <c r="G64" s="223"/>
      <c r="H64" s="223"/>
      <c r="I64" s="223"/>
      <c r="J64" s="223"/>
      <c r="K64" s="223"/>
      <c r="L64" s="223"/>
      <c r="M64" s="225">
        <v>3255.91</v>
      </c>
      <c r="N64" s="226">
        <v>2.6313720099138228E-2</v>
      </c>
    </row>
    <row r="65" spans="1:14" ht="26.1" customHeight="1" x14ac:dyDescent="0.2">
      <c r="A65" s="227" t="s">
        <v>196</v>
      </c>
      <c r="B65" s="229" t="s">
        <v>197</v>
      </c>
      <c r="C65" s="227" t="s">
        <v>29</v>
      </c>
      <c r="D65" s="227" t="s">
        <v>198</v>
      </c>
      <c r="E65" s="228" t="s">
        <v>47</v>
      </c>
      <c r="F65" s="229">
        <v>12.45</v>
      </c>
      <c r="G65" s="230">
        <v>65</v>
      </c>
      <c r="H65" s="230">
        <v>27.01</v>
      </c>
      <c r="I65" s="230">
        <v>37.99</v>
      </c>
      <c r="J65" s="230">
        <v>65</v>
      </c>
      <c r="K65" s="230">
        <v>336.27</v>
      </c>
      <c r="L65" s="230">
        <v>472.98</v>
      </c>
      <c r="M65" s="230">
        <v>809.25</v>
      </c>
      <c r="N65" s="231">
        <v>6.5402231604152474E-3</v>
      </c>
    </row>
    <row r="66" spans="1:14" ht="39" customHeight="1" x14ac:dyDescent="0.2">
      <c r="A66" s="227" t="s">
        <v>199</v>
      </c>
      <c r="B66" s="229" t="s">
        <v>200</v>
      </c>
      <c r="C66" s="227" t="s">
        <v>50</v>
      </c>
      <c r="D66" s="227" t="s">
        <v>201</v>
      </c>
      <c r="E66" s="228" t="s">
        <v>47</v>
      </c>
      <c r="F66" s="229">
        <v>12.45</v>
      </c>
      <c r="G66" s="230">
        <v>153.29</v>
      </c>
      <c r="H66" s="230">
        <v>31.96</v>
      </c>
      <c r="I66" s="230">
        <v>121.33</v>
      </c>
      <c r="J66" s="230">
        <v>153.29</v>
      </c>
      <c r="K66" s="230">
        <v>397.9</v>
      </c>
      <c r="L66" s="230">
        <v>1510.56</v>
      </c>
      <c r="M66" s="230">
        <v>1908.46</v>
      </c>
      <c r="N66" s="231">
        <v>1.5423854547699825E-2</v>
      </c>
    </row>
    <row r="67" spans="1:14" ht="39" customHeight="1" x14ac:dyDescent="0.2">
      <c r="A67" s="227" t="s">
        <v>202</v>
      </c>
      <c r="B67" s="229" t="s">
        <v>203</v>
      </c>
      <c r="C67" s="227" t="s">
        <v>29</v>
      </c>
      <c r="D67" s="227" t="s">
        <v>204</v>
      </c>
      <c r="E67" s="228" t="s">
        <v>35</v>
      </c>
      <c r="F67" s="229">
        <v>5</v>
      </c>
      <c r="G67" s="230">
        <v>107.64</v>
      </c>
      <c r="H67" s="230">
        <v>16.420000000000002</v>
      </c>
      <c r="I67" s="230">
        <v>91.22</v>
      </c>
      <c r="J67" s="230">
        <v>107.64</v>
      </c>
      <c r="K67" s="230">
        <v>82.1</v>
      </c>
      <c r="L67" s="230">
        <v>456.1</v>
      </c>
      <c r="M67" s="230">
        <v>538.20000000000005</v>
      </c>
      <c r="N67" s="231">
        <v>4.349642391023153E-3</v>
      </c>
    </row>
    <row r="68" spans="1:14" ht="39" customHeight="1" x14ac:dyDescent="0.2">
      <c r="A68" s="223" t="s">
        <v>205</v>
      </c>
      <c r="B68" s="223"/>
      <c r="C68" s="223"/>
      <c r="D68" s="223" t="s">
        <v>432</v>
      </c>
      <c r="E68" s="223"/>
      <c r="F68" s="224"/>
      <c r="G68" s="223"/>
      <c r="H68" s="223"/>
      <c r="I68" s="223"/>
      <c r="J68" s="223"/>
      <c r="K68" s="223"/>
      <c r="L68" s="223"/>
      <c r="M68" s="225">
        <v>7396.44</v>
      </c>
      <c r="N68" s="226">
        <v>5.9776791093755645E-2</v>
      </c>
    </row>
    <row r="69" spans="1:14" ht="51.95" customHeight="1" x14ac:dyDescent="0.2">
      <c r="A69" s="227" t="s">
        <v>206</v>
      </c>
      <c r="B69" s="229" t="s">
        <v>207</v>
      </c>
      <c r="C69" s="227" t="s">
        <v>50</v>
      </c>
      <c r="D69" s="227" t="s">
        <v>208</v>
      </c>
      <c r="E69" s="228" t="s">
        <v>81</v>
      </c>
      <c r="F69" s="229">
        <v>6</v>
      </c>
      <c r="G69" s="230">
        <v>728.69</v>
      </c>
      <c r="H69" s="230">
        <v>34.76</v>
      </c>
      <c r="I69" s="230">
        <v>693.93</v>
      </c>
      <c r="J69" s="230">
        <v>728.69</v>
      </c>
      <c r="K69" s="230">
        <v>208.56</v>
      </c>
      <c r="L69" s="230">
        <v>4163.58</v>
      </c>
      <c r="M69" s="230">
        <v>4372.1400000000003</v>
      </c>
      <c r="N69" s="231">
        <v>3.5334904279985077E-2</v>
      </c>
    </row>
    <row r="70" spans="1:14" ht="26.1" customHeight="1" x14ac:dyDescent="0.2">
      <c r="A70" s="227" t="s">
        <v>209</v>
      </c>
      <c r="B70" s="229" t="s">
        <v>210</v>
      </c>
      <c r="C70" s="227" t="s">
        <v>29</v>
      </c>
      <c r="D70" s="227" t="s">
        <v>211</v>
      </c>
      <c r="E70" s="228" t="s">
        <v>35</v>
      </c>
      <c r="F70" s="229">
        <v>24</v>
      </c>
      <c r="G70" s="230">
        <v>16.329999999999998</v>
      </c>
      <c r="H70" s="230">
        <v>11.58</v>
      </c>
      <c r="I70" s="230">
        <v>4.75</v>
      </c>
      <c r="J70" s="230">
        <v>16.329999999999998</v>
      </c>
      <c r="K70" s="230">
        <v>277.92</v>
      </c>
      <c r="L70" s="230">
        <v>114</v>
      </c>
      <c r="M70" s="230">
        <v>391.92</v>
      </c>
      <c r="N70" s="231">
        <v>3.1674318950014753E-3</v>
      </c>
    </row>
    <row r="71" spans="1:14" ht="26.1" customHeight="1" x14ac:dyDescent="0.2">
      <c r="A71" s="227" t="s">
        <v>212</v>
      </c>
      <c r="B71" s="229" t="s">
        <v>213</v>
      </c>
      <c r="C71" s="227" t="s">
        <v>29</v>
      </c>
      <c r="D71" s="227" t="s">
        <v>214</v>
      </c>
      <c r="E71" s="228" t="s">
        <v>35</v>
      </c>
      <c r="F71" s="229">
        <v>24</v>
      </c>
      <c r="G71" s="230">
        <v>23.93</v>
      </c>
      <c r="H71" s="230">
        <v>15.26</v>
      </c>
      <c r="I71" s="230">
        <v>8.67</v>
      </c>
      <c r="J71" s="230">
        <v>23.93</v>
      </c>
      <c r="K71" s="230">
        <v>366.24</v>
      </c>
      <c r="L71" s="230">
        <v>208.08</v>
      </c>
      <c r="M71" s="230">
        <v>574.32000000000005</v>
      </c>
      <c r="N71" s="231">
        <v>4.6415581902869143E-3</v>
      </c>
    </row>
    <row r="72" spans="1:14" ht="26.1" customHeight="1" x14ac:dyDescent="0.2">
      <c r="A72" s="227" t="s">
        <v>215</v>
      </c>
      <c r="B72" s="229" t="s">
        <v>216</v>
      </c>
      <c r="C72" s="227" t="s">
        <v>29</v>
      </c>
      <c r="D72" s="227" t="s">
        <v>217</v>
      </c>
      <c r="E72" s="228" t="s">
        <v>81</v>
      </c>
      <c r="F72" s="229">
        <v>6</v>
      </c>
      <c r="G72" s="230">
        <v>60.23</v>
      </c>
      <c r="H72" s="230">
        <v>46.02</v>
      </c>
      <c r="I72" s="230">
        <v>14.21</v>
      </c>
      <c r="J72" s="230">
        <v>60.23</v>
      </c>
      <c r="K72" s="230">
        <v>276.12</v>
      </c>
      <c r="L72" s="230">
        <v>85.26</v>
      </c>
      <c r="M72" s="230">
        <v>361.38</v>
      </c>
      <c r="N72" s="231">
        <v>2.9206127225342754E-3</v>
      </c>
    </row>
    <row r="73" spans="1:14" ht="24" customHeight="1" x14ac:dyDescent="0.2">
      <c r="A73" s="227" t="s">
        <v>218</v>
      </c>
      <c r="B73" s="229" t="s">
        <v>219</v>
      </c>
      <c r="C73" s="227" t="s">
        <v>29</v>
      </c>
      <c r="D73" s="227" t="s">
        <v>220</v>
      </c>
      <c r="E73" s="228" t="s">
        <v>35</v>
      </c>
      <c r="F73" s="229">
        <v>18</v>
      </c>
      <c r="G73" s="230">
        <v>23.29</v>
      </c>
      <c r="H73" s="230">
        <v>14.28</v>
      </c>
      <c r="I73" s="230">
        <v>9.01</v>
      </c>
      <c r="J73" s="230">
        <v>23.29</v>
      </c>
      <c r="K73" s="230">
        <v>257.04000000000002</v>
      </c>
      <c r="L73" s="230">
        <v>162.18</v>
      </c>
      <c r="M73" s="230">
        <v>419.22</v>
      </c>
      <c r="N73" s="231">
        <v>3.3880659293287368E-3</v>
      </c>
    </row>
    <row r="74" spans="1:14" ht="26.1" customHeight="1" x14ac:dyDescent="0.2">
      <c r="A74" s="227" t="s">
        <v>221</v>
      </c>
      <c r="B74" s="229" t="s">
        <v>222</v>
      </c>
      <c r="C74" s="227" t="s">
        <v>29</v>
      </c>
      <c r="D74" s="227" t="s">
        <v>223</v>
      </c>
      <c r="E74" s="228" t="s">
        <v>81</v>
      </c>
      <c r="F74" s="229">
        <v>6</v>
      </c>
      <c r="G74" s="230">
        <v>15.25</v>
      </c>
      <c r="H74" s="230">
        <v>5.31</v>
      </c>
      <c r="I74" s="230">
        <v>9.94</v>
      </c>
      <c r="J74" s="230">
        <v>15.25</v>
      </c>
      <c r="K74" s="230">
        <v>31.86</v>
      </c>
      <c r="L74" s="230">
        <v>59.64</v>
      </c>
      <c r="M74" s="230">
        <v>91.5</v>
      </c>
      <c r="N74" s="231">
        <v>7.3948769747049145E-4</v>
      </c>
    </row>
    <row r="75" spans="1:14" ht="24" customHeight="1" x14ac:dyDescent="0.2">
      <c r="A75" s="227" t="s">
        <v>224</v>
      </c>
      <c r="B75" s="229" t="s">
        <v>225</v>
      </c>
      <c r="C75" s="227" t="s">
        <v>29</v>
      </c>
      <c r="D75" s="227" t="s">
        <v>226</v>
      </c>
      <c r="E75" s="228" t="s">
        <v>81</v>
      </c>
      <c r="F75" s="229">
        <v>12</v>
      </c>
      <c r="G75" s="230">
        <v>9.3800000000000008</v>
      </c>
      <c r="H75" s="230">
        <v>5.7</v>
      </c>
      <c r="I75" s="230">
        <v>3.68</v>
      </c>
      <c r="J75" s="230">
        <v>9.3800000000000008</v>
      </c>
      <c r="K75" s="230">
        <v>68.400000000000006</v>
      </c>
      <c r="L75" s="230">
        <v>44.16</v>
      </c>
      <c r="M75" s="230">
        <v>112.56</v>
      </c>
      <c r="N75" s="231">
        <v>9.0969109538009305E-4</v>
      </c>
    </row>
    <row r="76" spans="1:14" ht="24" customHeight="1" x14ac:dyDescent="0.2">
      <c r="A76" s="227" t="s">
        <v>227</v>
      </c>
      <c r="B76" s="229" t="s">
        <v>228</v>
      </c>
      <c r="C76" s="227" t="s">
        <v>29</v>
      </c>
      <c r="D76" s="227" t="s">
        <v>229</v>
      </c>
      <c r="E76" s="228" t="s">
        <v>81</v>
      </c>
      <c r="F76" s="229">
        <v>12</v>
      </c>
      <c r="G76" s="230">
        <v>6.9</v>
      </c>
      <c r="H76" s="230">
        <v>3.8</v>
      </c>
      <c r="I76" s="230">
        <v>3.1</v>
      </c>
      <c r="J76" s="230">
        <v>6.9</v>
      </c>
      <c r="K76" s="230">
        <v>45.6</v>
      </c>
      <c r="L76" s="230">
        <v>37.200000000000003</v>
      </c>
      <c r="M76" s="230">
        <v>82.8</v>
      </c>
      <c r="N76" s="231">
        <v>6.6917575246510047E-4</v>
      </c>
    </row>
    <row r="77" spans="1:14" ht="24" customHeight="1" x14ac:dyDescent="0.2">
      <c r="A77" s="227" t="s">
        <v>230</v>
      </c>
      <c r="B77" s="229" t="s">
        <v>231</v>
      </c>
      <c r="C77" s="227" t="s">
        <v>29</v>
      </c>
      <c r="D77" s="227" t="s">
        <v>232</v>
      </c>
      <c r="E77" s="228" t="s">
        <v>81</v>
      </c>
      <c r="F77" s="229">
        <v>6</v>
      </c>
      <c r="G77" s="230">
        <v>12.9</v>
      </c>
      <c r="H77" s="230">
        <v>7.6</v>
      </c>
      <c r="I77" s="230">
        <v>5.3</v>
      </c>
      <c r="J77" s="230">
        <v>12.9</v>
      </c>
      <c r="K77" s="230">
        <v>45.6</v>
      </c>
      <c r="L77" s="230">
        <v>31.8</v>
      </c>
      <c r="M77" s="230">
        <v>77.400000000000006</v>
      </c>
      <c r="N77" s="231">
        <v>6.2553385556520262E-4</v>
      </c>
    </row>
    <row r="78" spans="1:14" ht="26.1" customHeight="1" x14ac:dyDescent="0.2">
      <c r="A78" s="227" t="s">
        <v>233</v>
      </c>
      <c r="B78" s="229" t="s">
        <v>234</v>
      </c>
      <c r="C78" s="227" t="s">
        <v>29</v>
      </c>
      <c r="D78" s="227" t="s">
        <v>602</v>
      </c>
      <c r="E78" s="228" t="s">
        <v>81</v>
      </c>
      <c r="F78" s="229">
        <v>6</v>
      </c>
      <c r="G78" s="230">
        <v>90.26</v>
      </c>
      <c r="H78" s="230">
        <v>8.31</v>
      </c>
      <c r="I78" s="230">
        <v>81.95</v>
      </c>
      <c r="J78" s="230">
        <v>90.26</v>
      </c>
      <c r="K78" s="230">
        <v>49.86</v>
      </c>
      <c r="L78" s="230">
        <v>491.7</v>
      </c>
      <c r="M78" s="230">
        <v>541.55999999999995</v>
      </c>
      <c r="N78" s="231">
        <v>4.3767973490942006E-3</v>
      </c>
    </row>
    <row r="79" spans="1:14" ht="24" customHeight="1" x14ac:dyDescent="0.2">
      <c r="A79" s="227" t="s">
        <v>236</v>
      </c>
      <c r="B79" s="229" t="s">
        <v>237</v>
      </c>
      <c r="C79" s="227" t="s">
        <v>29</v>
      </c>
      <c r="D79" s="227" t="s">
        <v>238</v>
      </c>
      <c r="E79" s="228" t="s">
        <v>35</v>
      </c>
      <c r="F79" s="229">
        <v>12</v>
      </c>
      <c r="G79" s="230">
        <v>21.01</v>
      </c>
      <c r="H79" s="230">
        <v>11.01</v>
      </c>
      <c r="I79" s="230">
        <v>10</v>
      </c>
      <c r="J79" s="230">
        <v>21.01</v>
      </c>
      <c r="K79" s="230">
        <v>132.12</v>
      </c>
      <c r="L79" s="230">
        <v>120</v>
      </c>
      <c r="M79" s="230">
        <v>252.12</v>
      </c>
      <c r="N79" s="231">
        <v>2.0375916752596755E-3</v>
      </c>
    </row>
    <row r="80" spans="1:14" ht="24" customHeight="1" x14ac:dyDescent="0.2">
      <c r="A80" s="227" t="s">
        <v>239</v>
      </c>
      <c r="B80" s="229" t="s">
        <v>240</v>
      </c>
      <c r="C80" s="227" t="s">
        <v>29</v>
      </c>
      <c r="D80" s="227" t="s">
        <v>241</v>
      </c>
      <c r="E80" s="228" t="s">
        <v>81</v>
      </c>
      <c r="F80" s="229">
        <v>12</v>
      </c>
      <c r="G80" s="230">
        <v>9.9600000000000009</v>
      </c>
      <c r="H80" s="230">
        <v>4.7699999999999996</v>
      </c>
      <c r="I80" s="230">
        <v>5.19</v>
      </c>
      <c r="J80" s="230">
        <v>9.9600000000000009</v>
      </c>
      <c r="K80" s="230">
        <v>57.24</v>
      </c>
      <c r="L80" s="230">
        <v>62.28</v>
      </c>
      <c r="M80" s="230">
        <v>119.52</v>
      </c>
      <c r="N80" s="231">
        <v>9.6594065138440582E-4</v>
      </c>
    </row>
    <row r="81" spans="1:14" ht="24" customHeight="1" x14ac:dyDescent="0.2">
      <c r="A81" s="223" t="s">
        <v>242</v>
      </c>
      <c r="B81" s="223"/>
      <c r="C81" s="223"/>
      <c r="D81" s="223" t="s">
        <v>433</v>
      </c>
      <c r="E81" s="223"/>
      <c r="F81" s="224"/>
      <c r="G81" s="223"/>
      <c r="H81" s="223"/>
      <c r="I81" s="223"/>
      <c r="J81" s="223"/>
      <c r="K81" s="223"/>
      <c r="L81" s="223"/>
      <c r="M81" s="225">
        <v>3817.73</v>
      </c>
      <c r="N81" s="226">
        <v>3.0854255379934636E-2</v>
      </c>
    </row>
    <row r="82" spans="1:14" ht="26.1" customHeight="1" x14ac:dyDescent="0.2">
      <c r="A82" s="227" t="s">
        <v>243</v>
      </c>
      <c r="B82" s="229" t="s">
        <v>210</v>
      </c>
      <c r="C82" s="227" t="s">
        <v>29</v>
      </c>
      <c r="D82" s="227" t="s">
        <v>211</v>
      </c>
      <c r="E82" s="228" t="s">
        <v>35</v>
      </c>
      <c r="F82" s="229">
        <v>7</v>
      </c>
      <c r="G82" s="230">
        <v>16.329999999999998</v>
      </c>
      <c r="H82" s="230">
        <v>11.58</v>
      </c>
      <c r="I82" s="230">
        <v>4.75</v>
      </c>
      <c r="J82" s="230">
        <v>16.329999999999998</v>
      </c>
      <c r="K82" s="230">
        <v>81.06</v>
      </c>
      <c r="L82" s="230">
        <v>33.25</v>
      </c>
      <c r="M82" s="230">
        <v>114.31</v>
      </c>
      <c r="N82" s="231">
        <v>9.2383430270876366E-4</v>
      </c>
    </row>
    <row r="83" spans="1:14" ht="26.1" customHeight="1" x14ac:dyDescent="0.2">
      <c r="A83" s="227" t="s">
        <v>244</v>
      </c>
      <c r="B83" s="229" t="s">
        <v>213</v>
      </c>
      <c r="C83" s="227" t="s">
        <v>29</v>
      </c>
      <c r="D83" s="227" t="s">
        <v>214</v>
      </c>
      <c r="E83" s="228" t="s">
        <v>35</v>
      </c>
      <c r="F83" s="229">
        <v>7</v>
      </c>
      <c r="G83" s="230">
        <v>23.93</v>
      </c>
      <c r="H83" s="230">
        <v>15.26</v>
      </c>
      <c r="I83" s="230">
        <v>8.67</v>
      </c>
      <c r="J83" s="230">
        <v>23.93</v>
      </c>
      <c r="K83" s="230">
        <v>106.82</v>
      </c>
      <c r="L83" s="230">
        <v>60.69</v>
      </c>
      <c r="M83" s="230">
        <v>167.51</v>
      </c>
      <c r="N83" s="231">
        <v>1.35378780550035E-3</v>
      </c>
    </row>
    <row r="84" spans="1:14" ht="26.1" customHeight="1" x14ac:dyDescent="0.2">
      <c r="A84" s="227" t="s">
        <v>245</v>
      </c>
      <c r="B84" s="229" t="s">
        <v>216</v>
      </c>
      <c r="C84" s="227" t="s">
        <v>29</v>
      </c>
      <c r="D84" s="227" t="s">
        <v>217</v>
      </c>
      <c r="E84" s="228" t="s">
        <v>81</v>
      </c>
      <c r="F84" s="229">
        <v>3</v>
      </c>
      <c r="G84" s="230">
        <v>60.23</v>
      </c>
      <c r="H84" s="230">
        <v>46.02</v>
      </c>
      <c r="I84" s="230">
        <v>14.21</v>
      </c>
      <c r="J84" s="230">
        <v>60.23</v>
      </c>
      <c r="K84" s="230">
        <v>138.06</v>
      </c>
      <c r="L84" s="230">
        <v>42.63</v>
      </c>
      <c r="M84" s="230">
        <v>180.69</v>
      </c>
      <c r="N84" s="231">
        <v>1.4603063612671377E-3</v>
      </c>
    </row>
    <row r="85" spans="1:14" ht="26.1" customHeight="1" x14ac:dyDescent="0.2">
      <c r="A85" s="227" t="s">
        <v>246</v>
      </c>
      <c r="B85" s="229" t="s">
        <v>247</v>
      </c>
      <c r="C85" s="227" t="s">
        <v>29</v>
      </c>
      <c r="D85" s="227" t="s">
        <v>248</v>
      </c>
      <c r="E85" s="228" t="s">
        <v>81</v>
      </c>
      <c r="F85" s="229">
        <v>3</v>
      </c>
      <c r="G85" s="230">
        <v>35.020000000000003</v>
      </c>
      <c r="H85" s="230">
        <v>24.09</v>
      </c>
      <c r="I85" s="230">
        <v>10.93</v>
      </c>
      <c r="J85" s="230">
        <v>35.020000000000003</v>
      </c>
      <c r="K85" s="230">
        <v>72.27</v>
      </c>
      <c r="L85" s="230">
        <v>32.79</v>
      </c>
      <c r="M85" s="230">
        <v>105.06</v>
      </c>
      <c r="N85" s="231">
        <v>8.4907734968579047E-4</v>
      </c>
    </row>
    <row r="86" spans="1:14" ht="26.1" customHeight="1" x14ac:dyDescent="0.2">
      <c r="A86" s="227" t="s">
        <v>249</v>
      </c>
      <c r="B86" s="229" t="s">
        <v>250</v>
      </c>
      <c r="C86" s="227" t="s">
        <v>29</v>
      </c>
      <c r="D86" s="227" t="s">
        <v>251</v>
      </c>
      <c r="E86" s="228" t="s">
        <v>81</v>
      </c>
      <c r="F86" s="229">
        <v>3</v>
      </c>
      <c r="G86" s="230">
        <v>13.54</v>
      </c>
      <c r="H86" s="230">
        <v>5.76</v>
      </c>
      <c r="I86" s="230">
        <v>7.78</v>
      </c>
      <c r="J86" s="230">
        <v>13.54</v>
      </c>
      <c r="K86" s="230">
        <v>17.28</v>
      </c>
      <c r="L86" s="230">
        <v>23.34</v>
      </c>
      <c r="M86" s="230">
        <v>40.619999999999997</v>
      </c>
      <c r="N86" s="231">
        <v>3.2828404668034273E-4</v>
      </c>
    </row>
    <row r="87" spans="1:14" ht="24" customHeight="1" x14ac:dyDescent="0.2">
      <c r="A87" s="227" t="s">
        <v>252</v>
      </c>
      <c r="B87" s="229" t="s">
        <v>253</v>
      </c>
      <c r="C87" s="227" t="s">
        <v>29</v>
      </c>
      <c r="D87" s="227" t="s">
        <v>254</v>
      </c>
      <c r="E87" s="228" t="s">
        <v>81</v>
      </c>
      <c r="F87" s="229">
        <v>1</v>
      </c>
      <c r="G87" s="230">
        <v>54.23</v>
      </c>
      <c r="H87" s="230">
        <v>7.8</v>
      </c>
      <c r="I87" s="230">
        <v>46.43</v>
      </c>
      <c r="J87" s="230">
        <v>54.23</v>
      </c>
      <c r="K87" s="230">
        <v>7.8</v>
      </c>
      <c r="L87" s="230">
        <v>46.43</v>
      </c>
      <c r="M87" s="230">
        <v>54.23</v>
      </c>
      <c r="N87" s="231">
        <v>4.3827779053360379E-4</v>
      </c>
    </row>
    <row r="88" spans="1:14" ht="24" customHeight="1" x14ac:dyDescent="0.2">
      <c r="A88" s="227" t="s">
        <v>255</v>
      </c>
      <c r="B88" s="229" t="s">
        <v>256</v>
      </c>
      <c r="C88" s="227" t="s">
        <v>29</v>
      </c>
      <c r="D88" s="227" t="s">
        <v>603</v>
      </c>
      <c r="E88" s="228" t="s">
        <v>81</v>
      </c>
      <c r="F88" s="229">
        <v>2</v>
      </c>
      <c r="G88" s="230">
        <v>18.7</v>
      </c>
      <c r="H88" s="230">
        <v>8.6199999999999992</v>
      </c>
      <c r="I88" s="230">
        <v>10.08</v>
      </c>
      <c r="J88" s="230">
        <v>18.7</v>
      </c>
      <c r="K88" s="230">
        <v>17.239999999999998</v>
      </c>
      <c r="L88" s="230">
        <v>20.16</v>
      </c>
      <c r="M88" s="230">
        <v>37.4</v>
      </c>
      <c r="N88" s="231">
        <v>3.0226054519558881E-4</v>
      </c>
    </row>
    <row r="89" spans="1:14" ht="24" customHeight="1" x14ac:dyDescent="0.2">
      <c r="A89" s="227" t="s">
        <v>258</v>
      </c>
      <c r="B89" s="229" t="s">
        <v>259</v>
      </c>
      <c r="C89" s="227" t="s">
        <v>29</v>
      </c>
      <c r="D89" s="227" t="s">
        <v>260</v>
      </c>
      <c r="E89" s="228" t="s">
        <v>35</v>
      </c>
      <c r="F89" s="229">
        <v>5</v>
      </c>
      <c r="G89" s="230">
        <v>28.02</v>
      </c>
      <c r="H89" s="230">
        <v>10.06</v>
      </c>
      <c r="I89" s="230">
        <v>17.96</v>
      </c>
      <c r="J89" s="230">
        <v>28.02</v>
      </c>
      <c r="K89" s="230">
        <v>50.3</v>
      </c>
      <c r="L89" s="230">
        <v>89.8</v>
      </c>
      <c r="M89" s="230">
        <v>140.1</v>
      </c>
      <c r="N89" s="231">
        <v>1.1322647695695721E-3</v>
      </c>
    </row>
    <row r="90" spans="1:14" ht="24" customHeight="1" x14ac:dyDescent="0.2">
      <c r="A90" s="227" t="s">
        <v>261</v>
      </c>
      <c r="B90" s="229" t="s">
        <v>262</v>
      </c>
      <c r="C90" s="227" t="s">
        <v>29</v>
      </c>
      <c r="D90" s="227" t="s">
        <v>263</v>
      </c>
      <c r="E90" s="228" t="s">
        <v>81</v>
      </c>
      <c r="F90" s="229">
        <v>1</v>
      </c>
      <c r="G90" s="230">
        <v>23.55</v>
      </c>
      <c r="H90" s="230">
        <v>8.68</v>
      </c>
      <c r="I90" s="230">
        <v>14.87</v>
      </c>
      <c r="J90" s="230">
        <v>23.55</v>
      </c>
      <c r="K90" s="230">
        <v>8.68</v>
      </c>
      <c r="L90" s="230">
        <v>14.87</v>
      </c>
      <c r="M90" s="230">
        <v>23.55</v>
      </c>
      <c r="N90" s="231">
        <v>1.9032716148011008E-4</v>
      </c>
    </row>
    <row r="91" spans="1:14" ht="24" customHeight="1" x14ac:dyDescent="0.2">
      <c r="A91" s="227" t="s">
        <v>264</v>
      </c>
      <c r="B91" s="229" t="s">
        <v>225</v>
      </c>
      <c r="C91" s="227" t="s">
        <v>29</v>
      </c>
      <c r="D91" s="227" t="s">
        <v>226</v>
      </c>
      <c r="E91" s="228" t="s">
        <v>81</v>
      </c>
      <c r="F91" s="229">
        <v>2</v>
      </c>
      <c r="G91" s="230">
        <v>9.3800000000000008</v>
      </c>
      <c r="H91" s="230">
        <v>5.7</v>
      </c>
      <c r="I91" s="230">
        <v>3.68</v>
      </c>
      <c r="J91" s="230">
        <v>9.3800000000000008</v>
      </c>
      <c r="K91" s="230">
        <v>11.4</v>
      </c>
      <c r="L91" s="230">
        <v>7.36</v>
      </c>
      <c r="M91" s="230">
        <v>18.760000000000002</v>
      </c>
      <c r="N91" s="231">
        <v>1.5161518256334884E-4</v>
      </c>
    </row>
    <row r="92" spans="1:14" ht="24" customHeight="1" x14ac:dyDescent="0.2">
      <c r="A92" s="227" t="s">
        <v>265</v>
      </c>
      <c r="B92" s="229" t="s">
        <v>231</v>
      </c>
      <c r="C92" s="227" t="s">
        <v>29</v>
      </c>
      <c r="D92" s="227" t="s">
        <v>232</v>
      </c>
      <c r="E92" s="228" t="s">
        <v>81</v>
      </c>
      <c r="F92" s="229">
        <v>2</v>
      </c>
      <c r="G92" s="230">
        <v>12.9</v>
      </c>
      <c r="H92" s="230">
        <v>7.6</v>
      </c>
      <c r="I92" s="230">
        <v>5.3</v>
      </c>
      <c r="J92" s="230">
        <v>12.9</v>
      </c>
      <c r="K92" s="230">
        <v>15.2</v>
      </c>
      <c r="L92" s="230">
        <v>10.6</v>
      </c>
      <c r="M92" s="230">
        <v>25.8</v>
      </c>
      <c r="N92" s="231">
        <v>2.0851128518840085E-4</v>
      </c>
    </row>
    <row r="93" spans="1:14" ht="24" customHeight="1" x14ac:dyDescent="0.2">
      <c r="A93" s="227" t="s">
        <v>266</v>
      </c>
      <c r="B93" s="229" t="s">
        <v>219</v>
      </c>
      <c r="C93" s="227" t="s">
        <v>29</v>
      </c>
      <c r="D93" s="227" t="s">
        <v>220</v>
      </c>
      <c r="E93" s="228" t="s">
        <v>35</v>
      </c>
      <c r="F93" s="229">
        <v>1.7</v>
      </c>
      <c r="G93" s="230">
        <v>23.29</v>
      </c>
      <c r="H93" s="230">
        <v>14.28</v>
      </c>
      <c r="I93" s="230">
        <v>9.01</v>
      </c>
      <c r="J93" s="230">
        <v>23.29</v>
      </c>
      <c r="K93" s="230">
        <v>24.27</v>
      </c>
      <c r="L93" s="230">
        <v>15.32</v>
      </c>
      <c r="M93" s="230">
        <v>39.590000000000003</v>
      </c>
      <c r="N93" s="231">
        <v>3.1995975893832519E-4</v>
      </c>
    </row>
    <row r="94" spans="1:14" ht="26.1" customHeight="1" x14ac:dyDescent="0.2">
      <c r="A94" s="227" t="s">
        <v>267</v>
      </c>
      <c r="B94" s="229" t="s">
        <v>268</v>
      </c>
      <c r="C94" s="227" t="s">
        <v>29</v>
      </c>
      <c r="D94" s="227" t="s">
        <v>269</v>
      </c>
      <c r="E94" s="228" t="s">
        <v>81</v>
      </c>
      <c r="F94" s="229">
        <v>2</v>
      </c>
      <c r="G94" s="230">
        <v>12.3</v>
      </c>
      <c r="H94" s="230">
        <v>4.93</v>
      </c>
      <c r="I94" s="230">
        <v>7.37</v>
      </c>
      <c r="J94" s="230">
        <v>12.3</v>
      </c>
      <c r="K94" s="230">
        <v>9.86</v>
      </c>
      <c r="L94" s="230">
        <v>14.74</v>
      </c>
      <c r="M94" s="230">
        <v>24.6</v>
      </c>
      <c r="N94" s="231">
        <v>1.9881308587731245E-4</v>
      </c>
    </row>
    <row r="95" spans="1:14" ht="26.1" customHeight="1" x14ac:dyDescent="0.2">
      <c r="A95" s="227" t="s">
        <v>270</v>
      </c>
      <c r="B95" s="229" t="s">
        <v>271</v>
      </c>
      <c r="C95" s="227" t="s">
        <v>29</v>
      </c>
      <c r="D95" s="227" t="s">
        <v>272</v>
      </c>
      <c r="E95" s="228" t="s">
        <v>81</v>
      </c>
      <c r="F95" s="229">
        <v>2</v>
      </c>
      <c r="G95" s="230">
        <v>8.4499999999999993</v>
      </c>
      <c r="H95" s="230">
        <v>4.16</v>
      </c>
      <c r="I95" s="230">
        <v>4.29</v>
      </c>
      <c r="J95" s="230">
        <v>8.4499999999999993</v>
      </c>
      <c r="K95" s="230">
        <v>8.32</v>
      </c>
      <c r="L95" s="230">
        <v>8.58</v>
      </c>
      <c r="M95" s="230">
        <v>16.899999999999999</v>
      </c>
      <c r="N95" s="231">
        <v>1.3658297363116181E-4</v>
      </c>
    </row>
    <row r="96" spans="1:14" ht="26.1" customHeight="1" x14ac:dyDescent="0.2">
      <c r="A96" s="227" t="s">
        <v>273</v>
      </c>
      <c r="B96" s="229" t="s">
        <v>274</v>
      </c>
      <c r="C96" s="227" t="s">
        <v>29</v>
      </c>
      <c r="D96" s="227" t="s">
        <v>275</v>
      </c>
      <c r="E96" s="228" t="s">
        <v>81</v>
      </c>
      <c r="F96" s="229">
        <v>1</v>
      </c>
      <c r="G96" s="230">
        <v>12.96</v>
      </c>
      <c r="H96" s="230">
        <v>5.04</v>
      </c>
      <c r="I96" s="230">
        <v>7.92</v>
      </c>
      <c r="J96" s="230">
        <v>12.96</v>
      </c>
      <c r="K96" s="230">
        <v>5.04</v>
      </c>
      <c r="L96" s="230">
        <v>7.92</v>
      </c>
      <c r="M96" s="230">
        <v>12.96</v>
      </c>
      <c r="N96" s="231">
        <v>1.0474055255975485E-4</v>
      </c>
    </row>
    <row r="97" spans="1:14" ht="26.1" customHeight="1" x14ac:dyDescent="0.2">
      <c r="A97" s="227" t="s">
        <v>276</v>
      </c>
      <c r="B97" s="229" t="s">
        <v>234</v>
      </c>
      <c r="C97" s="227" t="s">
        <v>29</v>
      </c>
      <c r="D97" s="227" t="s">
        <v>235</v>
      </c>
      <c r="E97" s="228" t="s">
        <v>81</v>
      </c>
      <c r="F97" s="229">
        <v>1</v>
      </c>
      <c r="G97" s="230">
        <v>90.26</v>
      </c>
      <c r="H97" s="230">
        <v>8.31</v>
      </c>
      <c r="I97" s="230">
        <v>81.95</v>
      </c>
      <c r="J97" s="230">
        <v>90.26</v>
      </c>
      <c r="K97" s="230">
        <v>8.31</v>
      </c>
      <c r="L97" s="230">
        <v>81.95</v>
      </c>
      <c r="M97" s="230">
        <v>90.26</v>
      </c>
      <c r="N97" s="231">
        <v>7.2946622484903339E-4</v>
      </c>
    </row>
    <row r="98" spans="1:14" ht="26.1" customHeight="1" x14ac:dyDescent="0.2">
      <c r="A98" s="227" t="s">
        <v>277</v>
      </c>
      <c r="B98" s="229" t="s">
        <v>207</v>
      </c>
      <c r="C98" s="227" t="s">
        <v>50</v>
      </c>
      <c r="D98" s="227" t="s">
        <v>278</v>
      </c>
      <c r="E98" s="228" t="s">
        <v>81</v>
      </c>
      <c r="F98" s="229">
        <v>1</v>
      </c>
      <c r="G98" s="230">
        <v>728.69</v>
      </c>
      <c r="H98" s="230">
        <v>34.76</v>
      </c>
      <c r="I98" s="230">
        <v>693.93</v>
      </c>
      <c r="J98" s="230">
        <v>728.69</v>
      </c>
      <c r="K98" s="230">
        <v>34.76</v>
      </c>
      <c r="L98" s="230">
        <v>693.93</v>
      </c>
      <c r="M98" s="230">
        <v>728.69</v>
      </c>
      <c r="N98" s="231">
        <v>5.8891507133308459E-3</v>
      </c>
    </row>
    <row r="99" spans="1:14" ht="24" customHeight="1" x14ac:dyDescent="0.2">
      <c r="A99" s="227" t="s">
        <v>279</v>
      </c>
      <c r="B99" s="229" t="s">
        <v>280</v>
      </c>
      <c r="C99" s="227" t="s">
        <v>29</v>
      </c>
      <c r="D99" s="227" t="s">
        <v>281</v>
      </c>
      <c r="E99" s="228" t="s">
        <v>81</v>
      </c>
      <c r="F99" s="229">
        <v>2</v>
      </c>
      <c r="G99" s="230">
        <v>38.020000000000003</v>
      </c>
      <c r="H99" s="230">
        <v>7.83</v>
      </c>
      <c r="I99" s="230">
        <v>30.19</v>
      </c>
      <c r="J99" s="230">
        <v>38.020000000000003</v>
      </c>
      <c r="K99" s="230">
        <v>15.66</v>
      </c>
      <c r="L99" s="230">
        <v>60.38</v>
      </c>
      <c r="M99" s="230">
        <v>76.040000000000006</v>
      </c>
      <c r="N99" s="231">
        <v>6.1454256301263568E-4</v>
      </c>
    </row>
    <row r="100" spans="1:14" ht="26.1" customHeight="1" x14ac:dyDescent="0.2">
      <c r="A100" s="227" t="s">
        <v>282</v>
      </c>
      <c r="B100" s="229" t="s">
        <v>283</v>
      </c>
      <c r="C100" s="227" t="s">
        <v>29</v>
      </c>
      <c r="D100" s="227" t="s">
        <v>284</v>
      </c>
      <c r="E100" s="228" t="s">
        <v>81</v>
      </c>
      <c r="F100" s="229">
        <v>2</v>
      </c>
      <c r="G100" s="230">
        <v>9.58</v>
      </c>
      <c r="H100" s="230">
        <v>1.28</v>
      </c>
      <c r="I100" s="230">
        <v>8.3000000000000007</v>
      </c>
      <c r="J100" s="230">
        <v>9.58</v>
      </c>
      <c r="K100" s="230">
        <v>2.56</v>
      </c>
      <c r="L100" s="230">
        <v>16.600000000000001</v>
      </c>
      <c r="M100" s="230">
        <v>19.16</v>
      </c>
      <c r="N100" s="231">
        <v>1.5484791566704498E-4</v>
      </c>
    </row>
    <row r="101" spans="1:14" ht="26.1" customHeight="1" x14ac:dyDescent="0.2">
      <c r="A101" s="227" t="s">
        <v>285</v>
      </c>
      <c r="B101" s="229" t="s">
        <v>286</v>
      </c>
      <c r="C101" s="227" t="s">
        <v>29</v>
      </c>
      <c r="D101" s="227" t="s">
        <v>287</v>
      </c>
      <c r="E101" s="228" t="s">
        <v>35</v>
      </c>
      <c r="F101" s="229">
        <v>5</v>
      </c>
      <c r="G101" s="230">
        <v>12.27</v>
      </c>
      <c r="H101" s="230">
        <v>1.55</v>
      </c>
      <c r="I101" s="230">
        <v>10.72</v>
      </c>
      <c r="J101" s="230">
        <v>12.27</v>
      </c>
      <c r="K101" s="230">
        <v>7.75</v>
      </c>
      <c r="L101" s="230">
        <v>53.6</v>
      </c>
      <c r="M101" s="230">
        <v>61.35</v>
      </c>
      <c r="N101" s="231">
        <v>4.9582043977939509E-4</v>
      </c>
    </row>
    <row r="102" spans="1:14" ht="26.1" customHeight="1" x14ac:dyDescent="0.2">
      <c r="A102" s="227" t="s">
        <v>288</v>
      </c>
      <c r="B102" s="229" t="s">
        <v>289</v>
      </c>
      <c r="C102" s="227" t="s">
        <v>29</v>
      </c>
      <c r="D102" s="227" t="s">
        <v>290</v>
      </c>
      <c r="E102" s="228" t="s">
        <v>81</v>
      </c>
      <c r="F102" s="229">
        <v>1</v>
      </c>
      <c r="G102" s="230">
        <v>50.74</v>
      </c>
      <c r="H102" s="230">
        <v>10.88</v>
      </c>
      <c r="I102" s="230">
        <v>39.86</v>
      </c>
      <c r="J102" s="230">
        <v>50.74</v>
      </c>
      <c r="K102" s="230">
        <v>10.88</v>
      </c>
      <c r="L102" s="230">
        <v>39.86</v>
      </c>
      <c r="M102" s="230">
        <v>50.74</v>
      </c>
      <c r="N102" s="231">
        <v>4.1007219420385502E-4</v>
      </c>
    </row>
    <row r="103" spans="1:14" ht="24" customHeight="1" x14ac:dyDescent="0.2">
      <c r="A103" s="227" t="s">
        <v>291</v>
      </c>
      <c r="B103" s="229" t="s">
        <v>292</v>
      </c>
      <c r="C103" s="227" t="s">
        <v>29</v>
      </c>
      <c r="D103" s="227" t="s">
        <v>293</v>
      </c>
      <c r="E103" s="228" t="s">
        <v>81</v>
      </c>
      <c r="F103" s="229">
        <v>1</v>
      </c>
      <c r="G103" s="230">
        <v>27.64</v>
      </c>
      <c r="H103" s="230">
        <v>7.24</v>
      </c>
      <c r="I103" s="230">
        <v>20.399999999999999</v>
      </c>
      <c r="J103" s="230">
        <v>27.64</v>
      </c>
      <c r="K103" s="230">
        <v>7.24</v>
      </c>
      <c r="L103" s="230">
        <v>20.399999999999999</v>
      </c>
      <c r="M103" s="230">
        <v>27.64</v>
      </c>
      <c r="N103" s="231">
        <v>2.2338185746540308E-4</v>
      </c>
    </row>
    <row r="104" spans="1:14" ht="24" customHeight="1" x14ac:dyDescent="0.2">
      <c r="A104" s="227" t="s">
        <v>294</v>
      </c>
      <c r="B104" s="229" t="s">
        <v>295</v>
      </c>
      <c r="C104" s="227" t="s">
        <v>29</v>
      </c>
      <c r="D104" s="227" t="s">
        <v>296</v>
      </c>
      <c r="E104" s="228" t="s">
        <v>81</v>
      </c>
      <c r="F104" s="229">
        <v>1</v>
      </c>
      <c r="G104" s="230">
        <v>26.9</v>
      </c>
      <c r="H104" s="230">
        <v>7.24</v>
      </c>
      <c r="I104" s="230">
        <v>19.66</v>
      </c>
      <c r="J104" s="230">
        <v>26.9</v>
      </c>
      <c r="K104" s="230">
        <v>7.24</v>
      </c>
      <c r="L104" s="230">
        <v>19.66</v>
      </c>
      <c r="M104" s="230">
        <v>26.9</v>
      </c>
      <c r="N104" s="231">
        <v>2.1740130122356523E-4</v>
      </c>
    </row>
    <row r="105" spans="1:14" ht="24" customHeight="1" x14ac:dyDescent="0.2">
      <c r="A105" s="227" t="s">
        <v>297</v>
      </c>
      <c r="B105" s="229" t="s">
        <v>298</v>
      </c>
      <c r="C105" s="227" t="s">
        <v>29</v>
      </c>
      <c r="D105" s="227" t="s">
        <v>299</v>
      </c>
      <c r="E105" s="228" t="s">
        <v>35</v>
      </c>
      <c r="F105" s="229">
        <v>5.4</v>
      </c>
      <c r="G105" s="230">
        <v>36.61</v>
      </c>
      <c r="H105" s="230">
        <v>16.7</v>
      </c>
      <c r="I105" s="230">
        <v>19.91</v>
      </c>
      <c r="J105" s="230">
        <v>36.61</v>
      </c>
      <c r="K105" s="230">
        <v>90.18</v>
      </c>
      <c r="L105" s="230">
        <v>107.51</v>
      </c>
      <c r="M105" s="230">
        <v>197.69</v>
      </c>
      <c r="N105" s="231">
        <v>1.5976975181742235E-3</v>
      </c>
    </row>
    <row r="106" spans="1:14" ht="26.1" customHeight="1" x14ac:dyDescent="0.2">
      <c r="A106" s="227" t="s">
        <v>300</v>
      </c>
      <c r="B106" s="229" t="s">
        <v>301</v>
      </c>
      <c r="C106" s="227" t="s">
        <v>29</v>
      </c>
      <c r="D106" s="227" t="s">
        <v>302</v>
      </c>
      <c r="E106" s="228" t="s">
        <v>81</v>
      </c>
      <c r="F106" s="229">
        <v>1</v>
      </c>
      <c r="G106" s="230">
        <v>41.11</v>
      </c>
      <c r="H106" s="230">
        <v>8.73</v>
      </c>
      <c r="I106" s="230">
        <v>32.380000000000003</v>
      </c>
      <c r="J106" s="230">
        <v>41.11</v>
      </c>
      <c r="K106" s="230">
        <v>8.73</v>
      </c>
      <c r="L106" s="230">
        <v>32.380000000000003</v>
      </c>
      <c r="M106" s="230">
        <v>41.11</v>
      </c>
      <c r="N106" s="231">
        <v>3.322441447323705E-4</v>
      </c>
    </row>
    <row r="107" spans="1:14" ht="24" customHeight="1" x14ac:dyDescent="0.2">
      <c r="A107" s="227" t="s">
        <v>303</v>
      </c>
      <c r="B107" s="229" t="s">
        <v>304</v>
      </c>
      <c r="C107" s="227" t="s">
        <v>29</v>
      </c>
      <c r="D107" s="227" t="s">
        <v>305</v>
      </c>
      <c r="E107" s="228" t="s">
        <v>81</v>
      </c>
      <c r="F107" s="229">
        <v>2</v>
      </c>
      <c r="G107" s="230">
        <v>15.47</v>
      </c>
      <c r="H107" s="230">
        <v>5.18</v>
      </c>
      <c r="I107" s="230">
        <v>10.29</v>
      </c>
      <c r="J107" s="230">
        <v>15.47</v>
      </c>
      <c r="K107" s="230">
        <v>10.36</v>
      </c>
      <c r="L107" s="230">
        <v>20.58</v>
      </c>
      <c r="M107" s="230">
        <v>30.94</v>
      </c>
      <c r="N107" s="231">
        <v>2.5005190557089621E-4</v>
      </c>
    </row>
    <row r="108" spans="1:14" ht="24" customHeight="1" x14ac:dyDescent="0.2">
      <c r="A108" s="227" t="s">
        <v>306</v>
      </c>
      <c r="B108" s="229" t="s">
        <v>307</v>
      </c>
      <c r="C108" s="227" t="s">
        <v>29</v>
      </c>
      <c r="D108" s="227" t="s">
        <v>308</v>
      </c>
      <c r="E108" s="228" t="s">
        <v>35</v>
      </c>
      <c r="F108" s="229">
        <v>1</v>
      </c>
      <c r="G108" s="230">
        <v>26.27</v>
      </c>
      <c r="H108" s="230">
        <v>11.96</v>
      </c>
      <c r="I108" s="230">
        <v>14.31</v>
      </c>
      <c r="J108" s="230">
        <v>26.27</v>
      </c>
      <c r="K108" s="230">
        <v>11.96</v>
      </c>
      <c r="L108" s="230">
        <v>14.31</v>
      </c>
      <c r="M108" s="230">
        <v>26.27</v>
      </c>
      <c r="N108" s="231">
        <v>2.1230974658524381E-4</v>
      </c>
    </row>
    <row r="109" spans="1:14" ht="24" customHeight="1" x14ac:dyDescent="0.2">
      <c r="A109" s="227" t="s">
        <v>309</v>
      </c>
      <c r="B109" s="229" t="s">
        <v>240</v>
      </c>
      <c r="C109" s="227" t="s">
        <v>29</v>
      </c>
      <c r="D109" s="227" t="s">
        <v>241</v>
      </c>
      <c r="E109" s="228" t="s">
        <v>81</v>
      </c>
      <c r="F109" s="229">
        <v>2</v>
      </c>
      <c r="G109" s="230">
        <v>9.9600000000000009</v>
      </c>
      <c r="H109" s="230">
        <v>4.7699999999999996</v>
      </c>
      <c r="I109" s="230">
        <v>5.19</v>
      </c>
      <c r="J109" s="230">
        <v>9.9600000000000009</v>
      </c>
      <c r="K109" s="230">
        <v>9.5399999999999991</v>
      </c>
      <c r="L109" s="230">
        <v>10.38</v>
      </c>
      <c r="M109" s="230">
        <v>19.920000000000002</v>
      </c>
      <c r="N109" s="231">
        <v>1.6099010856406764E-4</v>
      </c>
    </row>
    <row r="110" spans="1:14" ht="24" customHeight="1" x14ac:dyDescent="0.2">
      <c r="A110" s="227" t="s">
        <v>310</v>
      </c>
      <c r="B110" s="229" t="s">
        <v>237</v>
      </c>
      <c r="C110" s="227" t="s">
        <v>29</v>
      </c>
      <c r="D110" s="227" t="s">
        <v>238</v>
      </c>
      <c r="E110" s="228" t="s">
        <v>35</v>
      </c>
      <c r="F110" s="229">
        <v>1</v>
      </c>
      <c r="G110" s="230">
        <v>21.01</v>
      </c>
      <c r="H110" s="230">
        <v>11.01</v>
      </c>
      <c r="I110" s="230">
        <v>10</v>
      </c>
      <c r="J110" s="230">
        <v>21.01</v>
      </c>
      <c r="K110" s="230">
        <v>11.01</v>
      </c>
      <c r="L110" s="230">
        <v>10</v>
      </c>
      <c r="M110" s="230">
        <v>21.01</v>
      </c>
      <c r="N110" s="231">
        <v>1.6979930627163961E-4</v>
      </c>
    </row>
    <row r="111" spans="1:14" ht="26.1" customHeight="1" x14ac:dyDescent="0.2">
      <c r="A111" s="227" t="s">
        <v>311</v>
      </c>
      <c r="B111" s="229" t="s">
        <v>312</v>
      </c>
      <c r="C111" s="227" t="s">
        <v>29</v>
      </c>
      <c r="D111" s="227" t="s">
        <v>313</v>
      </c>
      <c r="E111" s="228" t="s">
        <v>81</v>
      </c>
      <c r="F111" s="229">
        <v>1</v>
      </c>
      <c r="G111" s="230">
        <v>74.39</v>
      </c>
      <c r="H111" s="230">
        <v>15.9</v>
      </c>
      <c r="I111" s="230">
        <v>58.49</v>
      </c>
      <c r="J111" s="230">
        <v>74.39</v>
      </c>
      <c r="K111" s="230">
        <v>15.9</v>
      </c>
      <c r="L111" s="230">
        <v>58.49</v>
      </c>
      <c r="M111" s="230">
        <v>74.39</v>
      </c>
      <c r="N111" s="231">
        <v>6.0120753895988917E-4</v>
      </c>
    </row>
    <row r="112" spans="1:14" ht="26.1" customHeight="1" x14ac:dyDescent="0.2">
      <c r="A112" s="227" t="s">
        <v>314</v>
      </c>
      <c r="B112" s="229" t="s">
        <v>315</v>
      </c>
      <c r="C112" s="227" t="s">
        <v>29</v>
      </c>
      <c r="D112" s="227" t="s">
        <v>316</v>
      </c>
      <c r="E112" s="228" t="s">
        <v>81</v>
      </c>
      <c r="F112" s="229">
        <v>1</v>
      </c>
      <c r="G112" s="230">
        <v>1323.54</v>
      </c>
      <c r="H112" s="230">
        <v>641.85</v>
      </c>
      <c r="I112" s="230">
        <v>681.69</v>
      </c>
      <c r="J112" s="230">
        <v>1323.54</v>
      </c>
      <c r="K112" s="230">
        <v>641.85</v>
      </c>
      <c r="L112" s="230">
        <v>681.69</v>
      </c>
      <c r="M112" s="230">
        <v>1323.54</v>
      </c>
      <c r="N112" s="231">
        <v>1.0696628930164964E-2</v>
      </c>
    </row>
    <row r="113" spans="1:14" ht="26.1" customHeight="1" x14ac:dyDescent="0.2">
      <c r="A113" s="223" t="s">
        <v>317</v>
      </c>
      <c r="B113" s="223"/>
      <c r="C113" s="223"/>
      <c r="D113" s="223" t="s">
        <v>604</v>
      </c>
      <c r="E113" s="223"/>
      <c r="F113" s="224"/>
      <c r="G113" s="223"/>
      <c r="H113" s="223"/>
      <c r="I113" s="223"/>
      <c r="J113" s="223"/>
      <c r="K113" s="223"/>
      <c r="L113" s="223"/>
      <c r="M113" s="225">
        <v>43473</v>
      </c>
      <c r="N113" s="226">
        <v>0.35134151554245546</v>
      </c>
    </row>
    <row r="114" spans="1:14" ht="39" customHeight="1" x14ac:dyDescent="0.2">
      <c r="A114" s="227" t="s">
        <v>319</v>
      </c>
      <c r="B114" s="229" t="s">
        <v>320</v>
      </c>
      <c r="C114" s="227" t="s">
        <v>50</v>
      </c>
      <c r="D114" s="227" t="s">
        <v>605</v>
      </c>
      <c r="E114" s="228" t="s">
        <v>81</v>
      </c>
      <c r="F114" s="229">
        <v>7</v>
      </c>
      <c r="G114" s="230">
        <v>1629.23</v>
      </c>
      <c r="H114" s="230">
        <v>67.02</v>
      </c>
      <c r="I114" s="230">
        <v>1562.21</v>
      </c>
      <c r="J114" s="230">
        <v>1629.23</v>
      </c>
      <c r="K114" s="230">
        <v>469.14</v>
      </c>
      <c r="L114" s="230">
        <v>10935.47</v>
      </c>
      <c r="M114" s="230">
        <v>11404.61</v>
      </c>
      <c r="N114" s="231">
        <v>9.2170150704360007E-2</v>
      </c>
    </row>
    <row r="115" spans="1:14" ht="39" customHeight="1" x14ac:dyDescent="0.2">
      <c r="A115" s="227" t="s">
        <v>322</v>
      </c>
      <c r="B115" s="229" t="s">
        <v>323</v>
      </c>
      <c r="C115" s="227" t="s">
        <v>50</v>
      </c>
      <c r="D115" s="227" t="s">
        <v>324</v>
      </c>
      <c r="E115" s="228" t="s">
        <v>81</v>
      </c>
      <c r="F115" s="229">
        <v>7</v>
      </c>
      <c r="G115" s="230">
        <v>1157.54</v>
      </c>
      <c r="H115" s="230">
        <v>23.17</v>
      </c>
      <c r="I115" s="230">
        <v>1134.3699999999999</v>
      </c>
      <c r="J115" s="230">
        <v>1157.54</v>
      </c>
      <c r="K115" s="230">
        <v>162.19</v>
      </c>
      <c r="L115" s="230">
        <v>7940.59</v>
      </c>
      <c r="M115" s="230">
        <v>8102.78</v>
      </c>
      <c r="N115" s="231">
        <v>6.5485312844917473E-2</v>
      </c>
    </row>
    <row r="116" spans="1:14" ht="26.1" customHeight="1" x14ac:dyDescent="0.2">
      <c r="A116" s="232" t="s">
        <v>325</v>
      </c>
      <c r="B116" s="234" t="s">
        <v>326</v>
      </c>
      <c r="C116" s="232" t="s">
        <v>29</v>
      </c>
      <c r="D116" s="232" t="s">
        <v>327</v>
      </c>
      <c r="E116" s="233" t="s">
        <v>81</v>
      </c>
      <c r="F116" s="234">
        <v>7</v>
      </c>
      <c r="G116" s="235">
        <v>49.63</v>
      </c>
      <c r="H116" s="235">
        <v>0</v>
      </c>
      <c r="I116" s="235">
        <v>49.63</v>
      </c>
      <c r="J116" s="235">
        <v>49.63</v>
      </c>
      <c r="K116" s="235">
        <v>0</v>
      </c>
      <c r="L116" s="235">
        <v>347.41</v>
      </c>
      <c r="M116" s="235">
        <v>347.41</v>
      </c>
      <c r="N116" s="236">
        <v>2.8077095188876878E-3</v>
      </c>
    </row>
    <row r="117" spans="1:14" ht="39" customHeight="1" x14ac:dyDescent="0.2">
      <c r="A117" s="227" t="s">
        <v>328</v>
      </c>
      <c r="B117" s="229" t="s">
        <v>329</v>
      </c>
      <c r="C117" s="227" t="s">
        <v>29</v>
      </c>
      <c r="D117" s="227" t="s">
        <v>330</v>
      </c>
      <c r="E117" s="228" t="s">
        <v>81</v>
      </c>
      <c r="F117" s="229">
        <v>7</v>
      </c>
      <c r="G117" s="230">
        <v>411.14</v>
      </c>
      <c r="H117" s="230">
        <v>12.71</v>
      </c>
      <c r="I117" s="230">
        <v>398.43</v>
      </c>
      <c r="J117" s="230">
        <v>411.14</v>
      </c>
      <c r="K117" s="230">
        <v>88.97</v>
      </c>
      <c r="L117" s="230">
        <v>2789.01</v>
      </c>
      <c r="M117" s="230">
        <v>2877.98</v>
      </c>
      <c r="N117" s="231">
        <v>2.3259353044438522E-2</v>
      </c>
    </row>
    <row r="118" spans="1:14" ht="26.1" customHeight="1" x14ac:dyDescent="0.2">
      <c r="A118" s="227" t="s">
        <v>331</v>
      </c>
      <c r="B118" s="229" t="s">
        <v>332</v>
      </c>
      <c r="C118" s="227" t="s">
        <v>29</v>
      </c>
      <c r="D118" s="227" t="s">
        <v>333</v>
      </c>
      <c r="E118" s="228" t="s">
        <v>81</v>
      </c>
      <c r="F118" s="229">
        <v>7</v>
      </c>
      <c r="G118" s="230">
        <v>208.59</v>
      </c>
      <c r="H118" s="230">
        <v>7.51</v>
      </c>
      <c r="I118" s="230">
        <v>201.08</v>
      </c>
      <c r="J118" s="230">
        <v>208.59</v>
      </c>
      <c r="K118" s="230">
        <v>52.57</v>
      </c>
      <c r="L118" s="230">
        <v>1407.56</v>
      </c>
      <c r="M118" s="230">
        <v>1460.13</v>
      </c>
      <c r="N118" s="231">
        <v>1.1800526466749603E-2</v>
      </c>
    </row>
    <row r="119" spans="1:14" ht="26.1" customHeight="1" x14ac:dyDescent="0.2">
      <c r="A119" s="227" t="s">
        <v>334</v>
      </c>
      <c r="B119" s="229" t="s">
        <v>335</v>
      </c>
      <c r="C119" s="227" t="s">
        <v>29</v>
      </c>
      <c r="D119" s="227" t="s">
        <v>336</v>
      </c>
      <c r="E119" s="228" t="s">
        <v>47</v>
      </c>
      <c r="F119" s="229">
        <v>10.53</v>
      </c>
      <c r="G119" s="230">
        <v>446.59</v>
      </c>
      <c r="H119" s="230">
        <v>45.15</v>
      </c>
      <c r="I119" s="230">
        <v>401.44</v>
      </c>
      <c r="J119" s="230">
        <v>446.59</v>
      </c>
      <c r="K119" s="230">
        <v>475.42</v>
      </c>
      <c r="L119" s="230">
        <v>4227.17</v>
      </c>
      <c r="M119" s="230">
        <v>4702.59</v>
      </c>
      <c r="N119" s="231">
        <v>3.8005545915276044E-2</v>
      </c>
    </row>
    <row r="120" spans="1:14" ht="39" customHeight="1" x14ac:dyDescent="0.2">
      <c r="A120" s="227" t="s">
        <v>337</v>
      </c>
      <c r="B120" s="229" t="s">
        <v>338</v>
      </c>
      <c r="C120" s="227" t="s">
        <v>50</v>
      </c>
      <c r="D120" s="227" t="s">
        <v>339</v>
      </c>
      <c r="E120" s="228" t="s">
        <v>81</v>
      </c>
      <c r="F120" s="229">
        <v>7</v>
      </c>
      <c r="G120" s="230">
        <v>581.85</v>
      </c>
      <c r="H120" s="230">
        <v>12.71</v>
      </c>
      <c r="I120" s="230">
        <v>569.14</v>
      </c>
      <c r="J120" s="230">
        <v>581.85</v>
      </c>
      <c r="K120" s="230">
        <v>88.97</v>
      </c>
      <c r="L120" s="230">
        <v>3983.98</v>
      </c>
      <c r="M120" s="230">
        <v>4072.95</v>
      </c>
      <c r="N120" s="231">
        <v>3.2916900736747953E-2</v>
      </c>
    </row>
    <row r="121" spans="1:14" ht="39" customHeight="1" x14ac:dyDescent="0.2">
      <c r="A121" s="227" t="s">
        <v>340</v>
      </c>
      <c r="B121" s="229" t="s">
        <v>341</v>
      </c>
      <c r="C121" s="227" t="s">
        <v>50</v>
      </c>
      <c r="D121" s="227" t="s">
        <v>342</v>
      </c>
      <c r="E121" s="228" t="s">
        <v>81</v>
      </c>
      <c r="F121" s="229">
        <v>7</v>
      </c>
      <c r="G121" s="230">
        <v>281.44</v>
      </c>
      <c r="H121" s="230">
        <v>8.68</v>
      </c>
      <c r="I121" s="230">
        <v>272.76</v>
      </c>
      <c r="J121" s="230">
        <v>281.44</v>
      </c>
      <c r="K121" s="230">
        <v>60.76</v>
      </c>
      <c r="L121" s="230">
        <v>1909.32</v>
      </c>
      <c r="M121" s="230">
        <v>1970.08</v>
      </c>
      <c r="N121" s="231">
        <v>1.5921857082324214E-2</v>
      </c>
    </row>
    <row r="122" spans="1:14" ht="26.1" customHeight="1" x14ac:dyDescent="0.2">
      <c r="A122" s="227" t="s">
        <v>343</v>
      </c>
      <c r="B122" s="229" t="s">
        <v>344</v>
      </c>
      <c r="C122" s="227" t="s">
        <v>50</v>
      </c>
      <c r="D122" s="227" t="s">
        <v>345</v>
      </c>
      <c r="E122" s="228" t="s">
        <v>81</v>
      </c>
      <c r="F122" s="229">
        <v>7</v>
      </c>
      <c r="G122" s="230">
        <v>187.38</v>
      </c>
      <c r="H122" s="230">
        <v>8.68</v>
      </c>
      <c r="I122" s="230">
        <v>178.7</v>
      </c>
      <c r="J122" s="230">
        <v>187.38</v>
      </c>
      <c r="K122" s="230">
        <v>60.76</v>
      </c>
      <c r="L122" s="230">
        <v>1250.9000000000001</v>
      </c>
      <c r="M122" s="230">
        <v>1311.66</v>
      </c>
      <c r="N122" s="231">
        <v>1.0600616756985188E-2</v>
      </c>
    </row>
    <row r="123" spans="1:14" ht="39" customHeight="1" x14ac:dyDescent="0.2">
      <c r="A123" s="227" t="s">
        <v>346</v>
      </c>
      <c r="B123" s="229" t="s">
        <v>347</v>
      </c>
      <c r="C123" s="227" t="s">
        <v>50</v>
      </c>
      <c r="D123" s="227" t="s">
        <v>348</v>
      </c>
      <c r="E123" s="228" t="s">
        <v>81</v>
      </c>
      <c r="F123" s="229">
        <v>7</v>
      </c>
      <c r="G123" s="230">
        <v>267.87</v>
      </c>
      <c r="H123" s="230">
        <v>8.68</v>
      </c>
      <c r="I123" s="230">
        <v>259.19</v>
      </c>
      <c r="J123" s="230">
        <v>267.87</v>
      </c>
      <c r="K123" s="230">
        <v>60.76</v>
      </c>
      <c r="L123" s="230">
        <v>1814.33</v>
      </c>
      <c r="M123" s="230">
        <v>1875.09</v>
      </c>
      <c r="N123" s="231">
        <v>1.5154163788523975E-2</v>
      </c>
    </row>
    <row r="124" spans="1:14" ht="39" customHeight="1" x14ac:dyDescent="0.2">
      <c r="A124" s="227" t="s">
        <v>349</v>
      </c>
      <c r="B124" s="229" t="s">
        <v>350</v>
      </c>
      <c r="C124" s="227" t="s">
        <v>29</v>
      </c>
      <c r="D124" s="227" t="s">
        <v>351</v>
      </c>
      <c r="E124" s="228" t="s">
        <v>81</v>
      </c>
      <c r="F124" s="229">
        <v>7</v>
      </c>
      <c r="G124" s="230">
        <v>286.68</v>
      </c>
      <c r="H124" s="230">
        <v>16.420000000000002</v>
      </c>
      <c r="I124" s="230">
        <v>270.26</v>
      </c>
      <c r="J124" s="230">
        <v>286.68</v>
      </c>
      <c r="K124" s="230">
        <v>114.94</v>
      </c>
      <c r="L124" s="230">
        <v>1891.82</v>
      </c>
      <c r="M124" s="230">
        <v>2006.76</v>
      </c>
      <c r="N124" s="231">
        <v>1.6218298707933152E-2</v>
      </c>
    </row>
    <row r="125" spans="1:14" ht="39" customHeight="1" x14ac:dyDescent="0.2">
      <c r="A125" s="227" t="s">
        <v>352</v>
      </c>
      <c r="B125" s="229" t="s">
        <v>353</v>
      </c>
      <c r="C125" s="227" t="s">
        <v>50</v>
      </c>
      <c r="D125" s="227" t="s">
        <v>354</v>
      </c>
      <c r="E125" s="228" t="s">
        <v>81</v>
      </c>
      <c r="F125" s="229">
        <v>7</v>
      </c>
      <c r="G125" s="230">
        <v>477.28</v>
      </c>
      <c r="H125" s="230">
        <v>4.2</v>
      </c>
      <c r="I125" s="230">
        <v>473.08</v>
      </c>
      <c r="J125" s="230">
        <v>477.28</v>
      </c>
      <c r="K125" s="230">
        <v>29.4</v>
      </c>
      <c r="L125" s="230">
        <v>3311.56</v>
      </c>
      <c r="M125" s="230">
        <v>3340.96</v>
      </c>
      <c r="N125" s="231">
        <v>2.7001079975311617E-2</v>
      </c>
    </row>
    <row r="126" spans="1:14" ht="24" customHeight="1" x14ac:dyDescent="0.2">
      <c r="A126" s="223" t="s">
        <v>355</v>
      </c>
      <c r="B126" s="223"/>
      <c r="C126" s="223"/>
      <c r="D126" s="223" t="s">
        <v>356</v>
      </c>
      <c r="E126" s="223"/>
      <c r="F126" s="224"/>
      <c r="G126" s="223"/>
      <c r="H126" s="223"/>
      <c r="I126" s="223"/>
      <c r="J126" s="223"/>
      <c r="K126" s="223"/>
      <c r="L126" s="223"/>
      <c r="M126" s="225">
        <v>987.12</v>
      </c>
      <c r="N126" s="226">
        <v>7.9777387533013274E-3</v>
      </c>
    </row>
    <row r="127" spans="1:14" ht="24" customHeight="1" x14ac:dyDescent="0.2">
      <c r="A127" s="227" t="s">
        <v>357</v>
      </c>
      <c r="B127" s="229" t="s">
        <v>358</v>
      </c>
      <c r="C127" s="227" t="s">
        <v>29</v>
      </c>
      <c r="D127" s="227" t="s">
        <v>359</v>
      </c>
      <c r="E127" s="228" t="s">
        <v>47</v>
      </c>
      <c r="F127" s="229">
        <v>70</v>
      </c>
      <c r="G127" s="230">
        <v>1.54</v>
      </c>
      <c r="H127" s="230">
        <v>1.03</v>
      </c>
      <c r="I127" s="230">
        <v>0.51</v>
      </c>
      <c r="J127" s="230">
        <v>1.54</v>
      </c>
      <c r="K127" s="230">
        <v>72.099999999999994</v>
      </c>
      <c r="L127" s="230">
        <v>35.700000000000003</v>
      </c>
      <c r="M127" s="230">
        <v>107.8</v>
      </c>
      <c r="N127" s="231">
        <v>8.71221571446109E-4</v>
      </c>
    </row>
    <row r="128" spans="1:14" ht="24" customHeight="1" x14ac:dyDescent="0.2">
      <c r="A128" s="227" t="s">
        <v>360</v>
      </c>
      <c r="B128" s="229" t="s">
        <v>361</v>
      </c>
      <c r="C128" s="227" t="s">
        <v>29</v>
      </c>
      <c r="D128" s="227" t="s">
        <v>362</v>
      </c>
      <c r="E128" s="228" t="s">
        <v>47</v>
      </c>
      <c r="F128" s="229">
        <v>100</v>
      </c>
      <c r="G128" s="230">
        <v>1.64</v>
      </c>
      <c r="H128" s="230">
        <v>1.05</v>
      </c>
      <c r="I128" s="230">
        <v>0.59</v>
      </c>
      <c r="J128" s="230">
        <v>1.64</v>
      </c>
      <c r="K128" s="230">
        <v>105</v>
      </c>
      <c r="L128" s="230">
        <v>59</v>
      </c>
      <c r="M128" s="230">
        <v>164</v>
      </c>
      <c r="N128" s="231">
        <v>1.3254205725154163E-3</v>
      </c>
    </row>
    <row r="129" spans="1:14" ht="26.1" customHeight="1" x14ac:dyDescent="0.2">
      <c r="A129" s="227" t="s">
        <v>363</v>
      </c>
      <c r="B129" s="229" t="s">
        <v>364</v>
      </c>
      <c r="C129" s="227" t="s">
        <v>29</v>
      </c>
      <c r="D129" s="227" t="s">
        <v>365</v>
      </c>
      <c r="E129" s="228" t="s">
        <v>47</v>
      </c>
      <c r="F129" s="229">
        <v>70</v>
      </c>
      <c r="G129" s="230">
        <v>7.38</v>
      </c>
      <c r="H129" s="230">
        <v>4.8899999999999997</v>
      </c>
      <c r="I129" s="230">
        <v>2.4900000000000002</v>
      </c>
      <c r="J129" s="230">
        <v>7.38</v>
      </c>
      <c r="K129" s="230">
        <v>342.3</v>
      </c>
      <c r="L129" s="230">
        <v>174.3</v>
      </c>
      <c r="M129" s="230">
        <v>516.6</v>
      </c>
      <c r="N129" s="231">
        <v>4.1750748034235612E-3</v>
      </c>
    </row>
    <row r="130" spans="1:14" ht="26.1" customHeight="1" x14ac:dyDescent="0.2">
      <c r="A130" s="227" t="s">
        <v>366</v>
      </c>
      <c r="B130" s="229" t="s">
        <v>367</v>
      </c>
      <c r="C130" s="227" t="s">
        <v>29</v>
      </c>
      <c r="D130" s="227" t="s">
        <v>368</v>
      </c>
      <c r="E130" s="228" t="s">
        <v>47</v>
      </c>
      <c r="F130" s="229">
        <v>5</v>
      </c>
      <c r="G130" s="230">
        <v>3.16</v>
      </c>
      <c r="H130" s="230">
        <v>1.32</v>
      </c>
      <c r="I130" s="230">
        <v>1.84</v>
      </c>
      <c r="J130" s="230">
        <v>3.16</v>
      </c>
      <c r="K130" s="230">
        <v>6.6</v>
      </c>
      <c r="L130" s="230">
        <v>9.1999999999999993</v>
      </c>
      <c r="M130" s="230">
        <v>15.8</v>
      </c>
      <c r="N130" s="231">
        <v>1.2769295759599742E-4</v>
      </c>
    </row>
    <row r="131" spans="1:14" ht="24" customHeight="1" x14ac:dyDescent="0.2">
      <c r="A131" s="227" t="s">
        <v>369</v>
      </c>
      <c r="B131" s="229" t="s">
        <v>370</v>
      </c>
      <c r="C131" s="227" t="s">
        <v>29</v>
      </c>
      <c r="D131" s="227" t="s">
        <v>371</v>
      </c>
      <c r="E131" s="228" t="s">
        <v>47</v>
      </c>
      <c r="F131" s="229">
        <v>20</v>
      </c>
      <c r="G131" s="230">
        <v>1</v>
      </c>
      <c r="H131" s="230">
        <v>0.67</v>
      </c>
      <c r="I131" s="230">
        <v>0.33</v>
      </c>
      <c r="J131" s="230">
        <v>1</v>
      </c>
      <c r="K131" s="230">
        <v>13.4</v>
      </c>
      <c r="L131" s="230">
        <v>6.6</v>
      </c>
      <c r="M131" s="230">
        <v>20</v>
      </c>
      <c r="N131" s="231">
        <v>1.6163665518480688E-4</v>
      </c>
    </row>
    <row r="132" spans="1:14" ht="26.1" customHeight="1" x14ac:dyDescent="0.2">
      <c r="A132" s="227" t="s">
        <v>372</v>
      </c>
      <c r="B132" s="229" t="s">
        <v>373</v>
      </c>
      <c r="C132" s="227" t="s">
        <v>29</v>
      </c>
      <c r="D132" s="227" t="s">
        <v>374</v>
      </c>
      <c r="E132" s="228" t="s">
        <v>81</v>
      </c>
      <c r="F132" s="229">
        <v>7</v>
      </c>
      <c r="G132" s="230">
        <v>5.78</v>
      </c>
      <c r="H132" s="230">
        <v>1.78</v>
      </c>
      <c r="I132" s="230">
        <v>4</v>
      </c>
      <c r="J132" s="230">
        <v>5.78</v>
      </c>
      <c r="K132" s="230">
        <v>12.46</v>
      </c>
      <c r="L132" s="230">
        <v>28</v>
      </c>
      <c r="M132" s="230">
        <v>40.46</v>
      </c>
      <c r="N132" s="231">
        <v>3.269909534388643E-4</v>
      </c>
    </row>
    <row r="133" spans="1:14" ht="26.1" customHeight="1" x14ac:dyDescent="0.2">
      <c r="A133" s="227" t="s">
        <v>375</v>
      </c>
      <c r="B133" s="229" t="s">
        <v>376</v>
      </c>
      <c r="C133" s="227" t="s">
        <v>29</v>
      </c>
      <c r="D133" s="227" t="s">
        <v>377</v>
      </c>
      <c r="E133" s="228" t="s">
        <v>81</v>
      </c>
      <c r="F133" s="229">
        <v>7</v>
      </c>
      <c r="G133" s="230">
        <v>5.78</v>
      </c>
      <c r="H133" s="230">
        <v>1.78</v>
      </c>
      <c r="I133" s="230">
        <v>4</v>
      </c>
      <c r="J133" s="230">
        <v>5.78</v>
      </c>
      <c r="K133" s="230">
        <v>12.46</v>
      </c>
      <c r="L133" s="230">
        <v>28</v>
      </c>
      <c r="M133" s="230">
        <v>40.46</v>
      </c>
      <c r="N133" s="231">
        <v>3.269909534388643E-4</v>
      </c>
    </row>
    <row r="134" spans="1:14" ht="26.1" customHeight="1" x14ac:dyDescent="0.2">
      <c r="A134" s="227" t="s">
        <v>378</v>
      </c>
      <c r="B134" s="229" t="s">
        <v>379</v>
      </c>
      <c r="C134" s="227" t="s">
        <v>24</v>
      </c>
      <c r="D134" s="227" t="s">
        <v>380</v>
      </c>
      <c r="E134" s="228" t="s">
        <v>47</v>
      </c>
      <c r="F134" s="229">
        <v>20</v>
      </c>
      <c r="G134" s="230">
        <v>4.0999999999999996</v>
      </c>
      <c r="H134" s="230">
        <v>2.19</v>
      </c>
      <c r="I134" s="230">
        <v>1.91</v>
      </c>
      <c r="J134" s="230">
        <v>4.0999999999999996</v>
      </c>
      <c r="K134" s="230">
        <v>43.8</v>
      </c>
      <c r="L134" s="230">
        <v>38.200000000000003</v>
      </c>
      <c r="M134" s="230">
        <v>82</v>
      </c>
      <c r="N134" s="231">
        <v>6.6271028625770813E-4</v>
      </c>
    </row>
    <row r="135" spans="1:14" ht="24" customHeight="1" x14ac:dyDescent="0.2">
      <c r="A135" s="223" t="s">
        <v>381</v>
      </c>
      <c r="B135" s="223"/>
      <c r="C135" s="223"/>
      <c r="D135" s="223" t="s">
        <v>382</v>
      </c>
      <c r="E135" s="223"/>
      <c r="F135" s="224"/>
      <c r="G135" s="223"/>
      <c r="H135" s="223"/>
      <c r="I135" s="223"/>
      <c r="J135" s="223"/>
      <c r="K135" s="223"/>
      <c r="L135" s="223"/>
      <c r="M135" s="225">
        <v>829.74</v>
      </c>
      <c r="N135" s="226">
        <v>6.7058199136520828E-3</v>
      </c>
    </row>
    <row r="136" spans="1:14" ht="24" customHeight="1" x14ac:dyDescent="0.2">
      <c r="A136" s="227" t="s">
        <v>383</v>
      </c>
      <c r="B136" s="229" t="s">
        <v>384</v>
      </c>
      <c r="C136" s="227" t="s">
        <v>29</v>
      </c>
      <c r="D136" s="227" t="s">
        <v>385</v>
      </c>
      <c r="E136" s="228" t="s">
        <v>47</v>
      </c>
      <c r="F136" s="229">
        <v>84</v>
      </c>
      <c r="G136" s="230">
        <v>2.57</v>
      </c>
      <c r="H136" s="230">
        <v>0.19</v>
      </c>
      <c r="I136" s="230">
        <v>2.38</v>
      </c>
      <c r="J136" s="230">
        <v>2.57</v>
      </c>
      <c r="K136" s="230">
        <v>15.96</v>
      </c>
      <c r="L136" s="230">
        <v>199.92</v>
      </c>
      <c r="M136" s="230">
        <v>215.88</v>
      </c>
      <c r="N136" s="231">
        <v>1.7447060560648053E-3</v>
      </c>
    </row>
    <row r="137" spans="1:14" ht="51.95" customHeight="1" x14ac:dyDescent="0.2">
      <c r="A137" s="227" t="s">
        <v>386</v>
      </c>
      <c r="B137" s="229" t="s">
        <v>387</v>
      </c>
      <c r="C137" s="227" t="s">
        <v>50</v>
      </c>
      <c r="D137" s="227" t="s">
        <v>388</v>
      </c>
      <c r="E137" s="228" t="s">
        <v>81</v>
      </c>
      <c r="F137" s="229">
        <v>1</v>
      </c>
      <c r="G137" s="230">
        <v>613.86</v>
      </c>
      <c r="H137" s="230">
        <v>29.86</v>
      </c>
      <c r="I137" s="230">
        <v>584</v>
      </c>
      <c r="J137" s="230">
        <v>613.86</v>
      </c>
      <c r="K137" s="230">
        <v>29.86</v>
      </c>
      <c r="L137" s="230">
        <v>584</v>
      </c>
      <c r="M137" s="230">
        <v>613.86</v>
      </c>
      <c r="N137" s="231">
        <v>4.9611138575872769E-3</v>
      </c>
    </row>
    <row r="138" spans="1:14" ht="24" customHeight="1" x14ac:dyDescent="0.2">
      <c r="A138" s="223" t="s">
        <v>389</v>
      </c>
      <c r="B138" s="223"/>
      <c r="C138" s="223"/>
      <c r="D138" s="223" t="s">
        <v>390</v>
      </c>
      <c r="E138" s="223"/>
      <c r="F138" s="224"/>
      <c r="G138" s="223"/>
      <c r="H138" s="223"/>
      <c r="I138" s="223"/>
      <c r="J138" s="223"/>
      <c r="K138" s="223"/>
      <c r="L138" s="223"/>
      <c r="M138" s="225">
        <v>1056.1600000000001</v>
      </c>
      <c r="N138" s="226">
        <v>8.5357084869992807E-3</v>
      </c>
    </row>
    <row r="139" spans="1:14" ht="26.1" customHeight="1" x14ac:dyDescent="0.2">
      <c r="A139" s="227" t="s">
        <v>391</v>
      </c>
      <c r="B139" s="229" t="s">
        <v>392</v>
      </c>
      <c r="C139" s="227" t="s">
        <v>393</v>
      </c>
      <c r="D139" s="227" t="s">
        <v>394</v>
      </c>
      <c r="E139" s="228" t="s">
        <v>81</v>
      </c>
      <c r="F139" s="229">
        <v>7</v>
      </c>
      <c r="G139" s="230">
        <v>53.26</v>
      </c>
      <c r="H139" s="230">
        <v>35.1</v>
      </c>
      <c r="I139" s="230">
        <v>18.16</v>
      </c>
      <c r="J139" s="230">
        <v>53.26</v>
      </c>
      <c r="K139" s="230">
        <v>245.7</v>
      </c>
      <c r="L139" s="230">
        <v>127.12</v>
      </c>
      <c r="M139" s="230">
        <v>372.82</v>
      </c>
      <c r="N139" s="231">
        <v>3.0130688892999846E-3</v>
      </c>
    </row>
    <row r="140" spans="1:14" ht="26.1" customHeight="1" x14ac:dyDescent="0.2">
      <c r="A140" s="227" t="s">
        <v>395</v>
      </c>
      <c r="B140" s="229" t="s">
        <v>396</v>
      </c>
      <c r="C140" s="227" t="s">
        <v>29</v>
      </c>
      <c r="D140" s="227" t="s">
        <v>397</v>
      </c>
      <c r="E140" s="228" t="s">
        <v>81</v>
      </c>
      <c r="F140" s="229">
        <v>7</v>
      </c>
      <c r="G140" s="230">
        <v>47.32</v>
      </c>
      <c r="H140" s="230">
        <v>20.34</v>
      </c>
      <c r="I140" s="230">
        <v>26.98</v>
      </c>
      <c r="J140" s="230">
        <v>47.32</v>
      </c>
      <c r="K140" s="230">
        <v>142.38</v>
      </c>
      <c r="L140" s="230">
        <v>188.86</v>
      </c>
      <c r="M140" s="230">
        <v>331.24</v>
      </c>
      <c r="N140" s="231">
        <v>2.6770262831707714E-3</v>
      </c>
    </row>
    <row r="141" spans="1:14" ht="39" customHeight="1" x14ac:dyDescent="0.2">
      <c r="A141" s="227" t="s">
        <v>398</v>
      </c>
      <c r="B141" s="229" t="s">
        <v>399</v>
      </c>
      <c r="C141" s="227" t="s">
        <v>29</v>
      </c>
      <c r="D141" s="227" t="s">
        <v>400</v>
      </c>
      <c r="E141" s="228" t="s">
        <v>35</v>
      </c>
      <c r="F141" s="229">
        <v>70</v>
      </c>
      <c r="G141" s="230">
        <v>5.03</v>
      </c>
      <c r="H141" s="230">
        <v>1.1100000000000001</v>
      </c>
      <c r="I141" s="230">
        <v>3.92</v>
      </c>
      <c r="J141" s="230">
        <v>5.03</v>
      </c>
      <c r="K141" s="230">
        <v>77.7</v>
      </c>
      <c r="L141" s="230">
        <v>274.39999999999998</v>
      </c>
      <c r="M141" s="230">
        <v>352.1</v>
      </c>
      <c r="N141" s="231">
        <v>2.8456133145285251E-3</v>
      </c>
    </row>
    <row r="142" spans="1:14" x14ac:dyDescent="0.2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 t="s">
        <v>401</v>
      </c>
      <c r="K142" s="239" t="s">
        <v>606</v>
      </c>
      <c r="L142" s="239" t="s">
        <v>607</v>
      </c>
      <c r="M142" s="239" t="s">
        <v>608</v>
      </c>
      <c r="N142" s="239"/>
    </row>
    <row r="143" spans="1:14" x14ac:dyDescent="0.2">
      <c r="A143" s="241"/>
      <c r="B143" s="241"/>
      <c r="C143" s="241"/>
      <c r="D143" s="241"/>
      <c r="E143" s="241"/>
      <c r="F143" s="241"/>
      <c r="G143" s="241"/>
      <c r="H143" s="241"/>
      <c r="I143" s="241"/>
      <c r="J143" s="241"/>
      <c r="K143" s="241"/>
      <c r="L143" s="241"/>
      <c r="M143" s="241"/>
      <c r="N143" s="241"/>
    </row>
    <row r="144" spans="1:14" ht="14.25" customHeight="1" x14ac:dyDescent="0.2">
      <c r="A144" s="256"/>
      <c r="B144" s="256"/>
      <c r="C144" s="256"/>
      <c r="D144" s="240"/>
      <c r="E144" s="239"/>
      <c r="F144" s="239"/>
      <c r="G144" s="239"/>
      <c r="H144" s="239"/>
      <c r="I144" s="239"/>
      <c r="J144" s="257" t="s">
        <v>402</v>
      </c>
      <c r="K144" s="256"/>
      <c r="L144" s="255">
        <v>123734.31</v>
      </c>
      <c r="M144" s="256"/>
      <c r="N144" s="256"/>
    </row>
    <row r="145" spans="1:14" ht="14.25" customHeight="1" x14ac:dyDescent="0.2">
      <c r="A145" s="256"/>
      <c r="B145" s="256"/>
      <c r="C145" s="256"/>
      <c r="D145" s="240"/>
      <c r="E145" s="239"/>
      <c r="F145" s="239"/>
      <c r="G145" s="239"/>
      <c r="H145" s="239"/>
      <c r="I145" s="239"/>
      <c r="J145" s="257" t="s">
        <v>403</v>
      </c>
      <c r="K145" s="256"/>
      <c r="L145" s="255">
        <v>0</v>
      </c>
      <c r="M145" s="256"/>
      <c r="N145" s="256"/>
    </row>
    <row r="146" spans="1:14" ht="14.25" customHeight="1" x14ac:dyDescent="0.2">
      <c r="A146" s="256"/>
      <c r="B146" s="256"/>
      <c r="C146" s="256"/>
      <c r="D146" s="240"/>
      <c r="E146" s="239"/>
      <c r="F146" s="239"/>
      <c r="G146" s="239"/>
      <c r="H146" s="239"/>
      <c r="I146" s="239"/>
      <c r="J146" s="257" t="s">
        <v>404</v>
      </c>
      <c r="K146" s="256"/>
      <c r="L146" s="255">
        <v>123734.31</v>
      </c>
      <c r="M146" s="256"/>
      <c r="N146" s="256"/>
    </row>
    <row r="147" spans="1:14" ht="60" customHeight="1" x14ac:dyDescent="0.2">
      <c r="A147" s="238"/>
      <c r="B147" s="238"/>
      <c r="C147" s="238"/>
      <c r="D147" s="238"/>
      <c r="E147" s="238"/>
      <c r="F147" s="238"/>
      <c r="G147" s="238"/>
      <c r="H147" s="238"/>
      <c r="I147" s="238"/>
      <c r="J147" s="238"/>
      <c r="K147" s="238"/>
      <c r="L147" s="238"/>
      <c r="M147" s="238"/>
      <c r="N147" s="238"/>
    </row>
    <row r="148" spans="1:14" ht="69.95" customHeight="1" x14ac:dyDescent="0.2">
      <c r="A148" s="264" t="s">
        <v>405</v>
      </c>
      <c r="B148" s="259"/>
      <c r="C148" s="259"/>
      <c r="D148" s="259"/>
      <c r="E148" s="259"/>
      <c r="F148" s="259"/>
      <c r="G148" s="259"/>
      <c r="H148" s="259"/>
      <c r="I148" s="259"/>
      <c r="J148" s="259"/>
      <c r="K148" s="259"/>
      <c r="L148" s="259"/>
      <c r="M148" s="259"/>
      <c r="N148" s="259"/>
    </row>
  </sheetData>
  <mergeCells count="27">
    <mergeCell ref="A146:C146"/>
    <mergeCell ref="J146:K146"/>
    <mergeCell ref="L146:N146"/>
    <mergeCell ref="A148:N148"/>
    <mergeCell ref="A144:C144"/>
    <mergeCell ref="J144:K144"/>
    <mergeCell ref="E1:G1"/>
    <mergeCell ref="H1:J1"/>
    <mergeCell ref="K1:N1"/>
    <mergeCell ref="E2:G2"/>
    <mergeCell ref="H2:J2"/>
    <mergeCell ref="K2:N2"/>
    <mergeCell ref="L144:N144"/>
    <mergeCell ref="A145:C145"/>
    <mergeCell ref="J145:K145"/>
    <mergeCell ref="L145:N145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</mergeCells>
  <pageMargins left="0.5" right="0.5" top="1" bottom="1" header="0.5" footer="0.5"/>
  <pageSetup paperSize="9" fitToHeight="0" orientation="landscape"/>
  <headerFooter>
    <oddHeader>&amp;L &amp;CTRE-GO
CNPJ:  &amp;R</oddHeader>
    <oddFooter>&amp;L &amp;C  -  -  / GO
 / matheus.ogawa@tre-go.jus.br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Planilha Orçamentária</vt:lpstr>
      <vt:lpstr>Cronograma físico financeiro</vt:lpstr>
      <vt:lpstr>Composição BDI</vt:lpstr>
      <vt:lpstr>Relatório de fonte de preços</vt:lpstr>
      <vt:lpstr>Curva ABC de serviços</vt:lpstr>
      <vt:lpstr>Orçamento bruto orcafascio</vt:lpstr>
      <vt:lpstr>'Composição BDI'!Area_de_impressao</vt:lpstr>
      <vt:lpstr>'Cronograma físico financeiro'!Area_de_impressao</vt:lpstr>
      <vt:lpstr>'Curva ABC de serviços'!Area_de_impressao</vt:lpstr>
      <vt:lpstr>'Planilha Orçamentária'!Area_de_impressao</vt:lpstr>
      <vt:lpstr>'Relatório de fonte de preços'!Area_de_impressao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Benedito da Costa Veloso Filho</cp:lastModifiedBy>
  <cp:revision>0</cp:revision>
  <cp:lastPrinted>2024-06-14T14:37:29Z</cp:lastPrinted>
  <dcterms:created xsi:type="dcterms:W3CDTF">2024-06-10T16:06:08Z</dcterms:created>
  <dcterms:modified xsi:type="dcterms:W3CDTF">2024-12-04T16:08:25Z</dcterms:modified>
</cp:coreProperties>
</file>