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D:\ARQUIVOS TRE\SEOPR Home Office\Aparecida de Goiânia\"/>
    </mc:Choice>
  </mc:AlternateContent>
  <xr:revisionPtr revIDLastSave="0" documentId="13_ncr:1_{6CE52573-B195-4A64-BFF2-399E7AC24537}" xr6:coauthVersionLast="47" xr6:coauthVersionMax="47" xr10:uidLastSave="{00000000-0000-0000-0000-000000000000}"/>
  <bookViews>
    <workbookView xWindow="-120" yWindow="-120" windowWidth="29040" windowHeight="15840" xr2:uid="{00000000-000D-0000-FFFF-FFFF00000000}"/>
  </bookViews>
  <sheets>
    <sheet name="Planilha orçamentária " sheetId="6" r:id="rId1"/>
    <sheet name="Cronograma Físico Financeiro" sheetId="2" r:id="rId2"/>
    <sheet name="COMPOSIÇÃO BDI" sheetId="3" r:id="rId3"/>
    <sheet name="Relatório de fontes do preços" sheetId="11" r:id="rId4"/>
    <sheet name="Curva ABC de serviços" sheetId="10" r:id="rId5"/>
    <sheet name="Rascunho vindo do Orça Fascio" sheetId="8" r:id="rId6"/>
    <sheet name="Planilha4" sheetId="5" r:id="rId7"/>
  </sheets>
  <externalReferences>
    <externalReference r:id="rId8"/>
  </externalReferences>
  <definedNames>
    <definedName name="_BD2">#REF!</definedName>
    <definedName name="_BD2___0">#REF!</definedName>
    <definedName name="_xlnm.Print_Area" localSheetId="2">'COMPOSIÇÃO BDI'!$A$3:$E$62</definedName>
    <definedName name="_xlnm.Print_Area" localSheetId="1">'Cronograma Físico Financeiro'!$A$1:$U$443</definedName>
    <definedName name="_xlnm.Print_Area" localSheetId="4">'Curva ABC de serviços'!$A$1:$E$392</definedName>
    <definedName name="_xlnm.Print_Area" localSheetId="0">'Planilha orçamentária '!$A$1:$Q$440</definedName>
    <definedName name="_xlnm.Print_Area" localSheetId="3">'Relatório de fontes do preços'!$A$1:$D$441</definedName>
    <definedName name="BDI_MATERIAIS">'[1]01_SINTETICO'!#REF!</definedName>
    <definedName name="BuiltIn_Print_Area">#REF!</definedName>
    <definedName name="BuiltIn_Print_Titles">#REF!</definedName>
    <definedName name="DSFEW">#REF!</definedName>
    <definedName name="Excel_BuiltIn_Print_Area_1_1">"$#REF!.$A$1:$N$537"</definedName>
    <definedName name="Excel_BuiltIn_Print_Area_4_1">"$#REF!.$B$2:$J$14"</definedName>
    <definedName name="Excel_BuiltIn_Print_Area_5">"$#REF!.$A$1:$N$529"</definedName>
    <definedName name="Excel_BuiltIn_Print_Area_6_1">"$#REF!.$A$1:$O$531"</definedName>
    <definedName name="Excel_BuiltIn_Print_Titles_2">#N/A</definedName>
    <definedName name="Excel_BuiltIn_Print_Titles_3">"$#REF!.$A$1:$IU$6"</definedName>
    <definedName name="Excel_BuiltIn_Print_Titles_5">"$#REF!.$A$11:$IU$12"</definedName>
    <definedName name="Excel_BuiltIn_Print_Titles_6">"$#REF!.$A$1:$IU$11"</definedName>
    <definedName name="Orç">"'file:///C:/Documents%20and%20Settings/042756881007/Desktop/Or%C3%A7amento%20Licita%C3%A7%C3%A3o%20Buriti%20Alegre%20com%20fontes%20e%20mem%C3%B3rias_V2.xls'#$ORÇAMENTO_Obsoleto.$A$1:$N$539"</definedName>
    <definedName name="_xlnm.Print_Titles" localSheetId="1">'Cronograma Físico Financeiro'!$14:$15</definedName>
    <definedName name="_xlnm.Print_Titles" localSheetId="4">'Curva ABC de serviços'!$14:$15</definedName>
    <definedName name="_xlnm.Print_Titles" localSheetId="0">'Planilha orçamentária '!$14:$15</definedName>
    <definedName name="_xlnm.Print_Titles" localSheetId="3">'Relatório de fontes do preços'!$14:$15</definedName>
  </definedNames>
  <calcPr calcId="191029"/>
</workbook>
</file>

<file path=xl/calcChain.xml><?xml version="1.0" encoding="utf-8"?>
<calcChain xmlns="http://schemas.openxmlformats.org/spreadsheetml/2006/main">
  <c r="D386" i="10" l="1"/>
  <c r="C386" i="10"/>
  <c r="U291" i="2"/>
  <c r="U181" i="2"/>
  <c r="R181" i="2"/>
  <c r="O181" i="2"/>
  <c r="U111" i="2"/>
  <c r="R111" i="2"/>
  <c r="L111" i="2"/>
  <c r="I111" i="2"/>
  <c r="I66" i="2"/>
  <c r="U357" i="2"/>
  <c r="O357" i="2"/>
  <c r="U95" i="2"/>
  <c r="U239" i="2"/>
  <c r="R239" i="2"/>
  <c r="O239" i="2"/>
  <c r="F208" i="2"/>
  <c r="F197" i="2"/>
  <c r="F143" i="2"/>
  <c r="F132" i="2"/>
  <c r="F112" i="2"/>
  <c r="F111" i="2" s="1"/>
  <c r="F88" i="2"/>
  <c r="F81" i="2"/>
  <c r="W18" i="2"/>
  <c r="W19" i="2"/>
  <c r="W20" i="2"/>
  <c r="W21" i="2"/>
  <c r="W22" i="2"/>
  <c r="W24" i="2"/>
  <c r="W25" i="2"/>
  <c r="W26" i="2"/>
  <c r="W27" i="2"/>
  <c r="W28" i="2"/>
  <c r="W29" i="2"/>
  <c r="W30" i="2"/>
  <c r="W31" i="2"/>
  <c r="W32" i="2"/>
  <c r="W33" i="2"/>
  <c r="W34" i="2"/>
  <c r="W35" i="2"/>
  <c r="W36" i="2"/>
  <c r="W37" i="2"/>
  <c r="W38" i="2"/>
  <c r="W39" i="2"/>
  <c r="W40" i="2"/>
  <c r="W41" i="2"/>
  <c r="W42" i="2"/>
  <c r="W43" i="2"/>
  <c r="W44" i="2"/>
  <c r="W45" i="2"/>
  <c r="W46" i="2"/>
  <c r="W47" i="2"/>
  <c r="W48" i="2"/>
  <c r="W49" i="2"/>
  <c r="W50" i="2"/>
  <c r="W51" i="2"/>
  <c r="W52" i="2"/>
  <c r="W53" i="2"/>
  <c r="W54" i="2"/>
  <c r="W55" i="2"/>
  <c r="W56" i="2"/>
  <c r="W58" i="2"/>
  <c r="W59" i="2"/>
  <c r="W60" i="2"/>
  <c r="W61" i="2"/>
  <c r="W62" i="2"/>
  <c r="W63" i="2"/>
  <c r="W64" i="2"/>
  <c r="W65" i="2"/>
  <c r="W67" i="2"/>
  <c r="W68" i="2"/>
  <c r="W69" i="2"/>
  <c r="W70" i="2"/>
  <c r="W71" i="2"/>
  <c r="W72" i="2"/>
  <c r="W73" i="2"/>
  <c r="W74" i="2"/>
  <c r="W75" i="2"/>
  <c r="W76" i="2"/>
  <c r="W77" i="2"/>
  <c r="W78" i="2"/>
  <c r="W79" i="2"/>
  <c r="W80" i="2"/>
  <c r="W81" i="2"/>
  <c r="W82" i="2"/>
  <c r="W83" i="2"/>
  <c r="W84" i="2"/>
  <c r="W85" i="2"/>
  <c r="W86" i="2"/>
  <c r="W87" i="2"/>
  <c r="W89" i="2"/>
  <c r="W90" i="2"/>
  <c r="W91" i="2"/>
  <c r="W92" i="2"/>
  <c r="W93" i="2"/>
  <c r="W94" i="2"/>
  <c r="W97" i="2"/>
  <c r="W98" i="2"/>
  <c r="W99" i="2"/>
  <c r="W100" i="2"/>
  <c r="W101" i="2"/>
  <c r="W102" i="2"/>
  <c r="W103" i="2"/>
  <c r="W104" i="2"/>
  <c r="W105" i="2"/>
  <c r="W106" i="2"/>
  <c r="W107" i="2"/>
  <c r="W108" i="2"/>
  <c r="W109" i="2"/>
  <c r="W110" i="2"/>
  <c r="W111" i="2"/>
  <c r="W112" i="2"/>
  <c r="W113" i="2"/>
  <c r="W114" i="2"/>
  <c r="W115" i="2"/>
  <c r="W116" i="2"/>
  <c r="W117" i="2"/>
  <c r="W118" i="2"/>
  <c r="W119" i="2"/>
  <c r="W120" i="2"/>
  <c r="W121" i="2"/>
  <c r="W122" i="2"/>
  <c r="W123" i="2"/>
  <c r="W124" i="2"/>
  <c r="W125" i="2"/>
  <c r="W126" i="2"/>
  <c r="W127" i="2"/>
  <c r="W128" i="2"/>
  <c r="W129" i="2"/>
  <c r="W130" i="2"/>
  <c r="W131" i="2"/>
  <c r="W132" i="2"/>
  <c r="W133" i="2"/>
  <c r="W134" i="2"/>
  <c r="W135" i="2"/>
  <c r="W136" i="2"/>
  <c r="W138" i="2"/>
  <c r="W139" i="2"/>
  <c r="W140" i="2"/>
  <c r="W141" i="2"/>
  <c r="W142" i="2"/>
  <c r="W143" i="2"/>
  <c r="W144" i="2"/>
  <c r="W145" i="2"/>
  <c r="W146" i="2"/>
  <c r="W147" i="2"/>
  <c r="W148" i="2"/>
  <c r="W149" i="2"/>
  <c r="W150" i="2"/>
  <c r="W151" i="2"/>
  <c r="W152" i="2"/>
  <c r="W153" i="2"/>
  <c r="W154" i="2"/>
  <c r="W155" i="2"/>
  <c r="W156" i="2"/>
  <c r="W157" i="2"/>
  <c r="W158" i="2"/>
  <c r="W159" i="2"/>
  <c r="W160" i="2"/>
  <c r="W161" i="2"/>
  <c r="W162" i="2"/>
  <c r="W163" i="2"/>
  <c r="W164" i="2"/>
  <c r="W165" i="2"/>
  <c r="W166" i="2"/>
  <c r="W167" i="2"/>
  <c r="W168" i="2"/>
  <c r="W169" i="2"/>
  <c r="W170" i="2"/>
  <c r="W171" i="2"/>
  <c r="W172" i="2"/>
  <c r="W173" i="2"/>
  <c r="W174" i="2"/>
  <c r="W175" i="2"/>
  <c r="W176" i="2"/>
  <c r="W177" i="2"/>
  <c r="W178" i="2"/>
  <c r="W179" i="2"/>
  <c r="W180" i="2"/>
  <c r="W182" i="2"/>
  <c r="W183" i="2"/>
  <c r="W184" i="2"/>
  <c r="W185" i="2"/>
  <c r="W186" i="2"/>
  <c r="W187" i="2"/>
  <c r="W188" i="2"/>
  <c r="W189" i="2"/>
  <c r="W190" i="2"/>
  <c r="W191" i="2"/>
  <c r="W192" i="2"/>
  <c r="W193" i="2"/>
  <c r="W194" i="2"/>
  <c r="W195" i="2"/>
  <c r="W196" i="2"/>
  <c r="W197" i="2"/>
  <c r="W198" i="2"/>
  <c r="W199" i="2"/>
  <c r="W200" i="2"/>
  <c r="W201" i="2"/>
  <c r="W202" i="2"/>
  <c r="W203" i="2"/>
  <c r="W204" i="2"/>
  <c r="W205" i="2"/>
  <c r="W206" i="2"/>
  <c r="W207" i="2"/>
  <c r="W208" i="2"/>
  <c r="W209" i="2"/>
  <c r="W210" i="2"/>
  <c r="W211" i="2"/>
  <c r="W212" i="2"/>
  <c r="W213" i="2"/>
  <c r="W214" i="2"/>
  <c r="W215" i="2"/>
  <c r="W216" i="2"/>
  <c r="W217" i="2"/>
  <c r="W218" i="2"/>
  <c r="W219" i="2"/>
  <c r="W220" i="2"/>
  <c r="W221" i="2"/>
  <c r="W222" i="2"/>
  <c r="W223" i="2"/>
  <c r="W224" i="2"/>
  <c r="W225" i="2"/>
  <c r="W226" i="2"/>
  <c r="W227" i="2"/>
  <c r="W228" i="2"/>
  <c r="W229" i="2"/>
  <c r="W230" i="2"/>
  <c r="W231" i="2"/>
  <c r="W232" i="2"/>
  <c r="W233" i="2"/>
  <c r="W234" i="2"/>
  <c r="W235" i="2"/>
  <c r="W236" i="2"/>
  <c r="W237" i="2"/>
  <c r="W240" i="2"/>
  <c r="W241" i="2"/>
  <c r="W242" i="2"/>
  <c r="W243" i="2"/>
  <c r="W244" i="2"/>
  <c r="W245" i="2"/>
  <c r="W246" i="2"/>
  <c r="W247" i="2"/>
  <c r="W248" i="2"/>
  <c r="W249" i="2"/>
  <c r="W250" i="2"/>
  <c r="W251" i="2"/>
  <c r="W252" i="2"/>
  <c r="W253" i="2"/>
  <c r="W254" i="2"/>
  <c r="W255" i="2"/>
  <c r="W256" i="2"/>
  <c r="W257" i="2"/>
  <c r="W258" i="2"/>
  <c r="W259" i="2"/>
  <c r="W260" i="2"/>
  <c r="W261" i="2"/>
  <c r="W262" i="2"/>
  <c r="W263" i="2"/>
  <c r="W264" i="2"/>
  <c r="W265" i="2"/>
  <c r="W266" i="2"/>
  <c r="W267" i="2"/>
  <c r="W268" i="2"/>
  <c r="W269" i="2"/>
  <c r="W270" i="2"/>
  <c r="W271" i="2"/>
  <c r="W272" i="2"/>
  <c r="W273" i="2"/>
  <c r="W274" i="2"/>
  <c r="W275" i="2"/>
  <c r="W276" i="2"/>
  <c r="W277" i="2"/>
  <c r="W278" i="2"/>
  <c r="W279" i="2"/>
  <c r="W280" i="2"/>
  <c r="W281" i="2"/>
  <c r="W282" i="2"/>
  <c r="W283" i="2"/>
  <c r="W284" i="2"/>
  <c r="W285" i="2"/>
  <c r="W286" i="2"/>
  <c r="W287" i="2"/>
  <c r="W288" i="2"/>
  <c r="W289" i="2"/>
  <c r="W290" i="2"/>
  <c r="W292" i="2"/>
  <c r="W293" i="2"/>
  <c r="W294" i="2"/>
  <c r="W295" i="2"/>
  <c r="W296" i="2"/>
  <c r="W297" i="2"/>
  <c r="W298" i="2"/>
  <c r="W299" i="2"/>
  <c r="W300" i="2"/>
  <c r="W301" i="2"/>
  <c r="W302" i="2"/>
  <c r="W303" i="2"/>
  <c r="W304" i="2"/>
  <c r="W305" i="2"/>
  <c r="W306" i="2"/>
  <c r="W307" i="2"/>
  <c r="W308" i="2"/>
  <c r="W309" i="2"/>
  <c r="W310" i="2"/>
  <c r="W311" i="2"/>
  <c r="W312" i="2"/>
  <c r="W313" i="2"/>
  <c r="W314" i="2"/>
  <c r="W315" i="2"/>
  <c r="W316" i="2"/>
  <c r="W317" i="2"/>
  <c r="W318" i="2"/>
  <c r="W319" i="2"/>
  <c r="W320" i="2"/>
  <c r="W321" i="2"/>
  <c r="W322" i="2"/>
  <c r="W323" i="2"/>
  <c r="W324" i="2"/>
  <c r="W325" i="2"/>
  <c r="W326" i="2"/>
  <c r="W327" i="2"/>
  <c r="W328" i="2"/>
  <c r="W329" i="2"/>
  <c r="W330" i="2"/>
  <c r="W331" i="2"/>
  <c r="W332" i="2"/>
  <c r="W333" i="2"/>
  <c r="W334" i="2"/>
  <c r="W335" i="2"/>
  <c r="W336" i="2"/>
  <c r="W337" i="2"/>
  <c r="W338" i="2"/>
  <c r="W339" i="2"/>
  <c r="W340" i="2"/>
  <c r="W341" i="2"/>
  <c r="W342" i="2"/>
  <c r="W343" i="2"/>
  <c r="W344" i="2"/>
  <c r="W345" i="2"/>
  <c r="W346" i="2"/>
  <c r="W347" i="2"/>
  <c r="W348" i="2"/>
  <c r="W349" i="2"/>
  <c r="W350" i="2"/>
  <c r="W351" i="2"/>
  <c r="W352" i="2"/>
  <c r="W353" i="2"/>
  <c r="W354" i="2"/>
  <c r="W355" i="2"/>
  <c r="W356" i="2"/>
  <c r="W358" i="2"/>
  <c r="W359" i="2"/>
  <c r="W360" i="2"/>
  <c r="W361" i="2"/>
  <c r="W362" i="2"/>
  <c r="W363" i="2"/>
  <c r="W364" i="2"/>
  <c r="W365" i="2"/>
  <c r="W366" i="2"/>
  <c r="W367" i="2"/>
  <c r="W368" i="2"/>
  <c r="W369" i="2"/>
  <c r="W370" i="2"/>
  <c r="W371" i="2"/>
  <c r="W372" i="2"/>
  <c r="W373" i="2"/>
  <c r="W374" i="2"/>
  <c r="W375" i="2"/>
  <c r="W376" i="2"/>
  <c r="W377" i="2"/>
  <c r="W378" i="2"/>
  <c r="W379" i="2"/>
  <c r="W380" i="2"/>
  <c r="W381" i="2"/>
  <c r="W382" i="2"/>
  <c r="W383" i="2"/>
  <c r="W384" i="2"/>
  <c r="W385" i="2"/>
  <c r="W386" i="2"/>
  <c r="W387" i="2"/>
  <c r="W388" i="2"/>
  <c r="W389" i="2"/>
  <c r="W390" i="2"/>
  <c r="W391" i="2"/>
  <c r="W392" i="2"/>
  <c r="W393" i="2"/>
  <c r="W394" i="2"/>
  <c r="W395" i="2"/>
  <c r="W396" i="2"/>
  <c r="W397" i="2"/>
  <c r="W398" i="2"/>
  <c r="W399" i="2"/>
  <c r="W400" i="2"/>
  <c r="W401" i="2"/>
  <c r="W402" i="2"/>
  <c r="W403" i="2"/>
  <c r="W404" i="2"/>
  <c r="W405" i="2"/>
  <c r="W406" i="2"/>
  <c r="W407" i="2"/>
  <c r="W408" i="2"/>
  <c r="W409" i="2"/>
  <c r="W410" i="2"/>
  <c r="W411" i="2"/>
  <c r="W412" i="2"/>
  <c r="W413" i="2"/>
  <c r="W414" i="2"/>
  <c r="W415" i="2"/>
  <c r="W416" i="2"/>
  <c r="W417" i="2"/>
  <c r="W418" i="2"/>
  <c r="W419" i="2"/>
  <c r="W420" i="2"/>
  <c r="W421" i="2"/>
  <c r="W422" i="2"/>
  <c r="W423" i="2"/>
  <c r="W424" i="2"/>
  <c r="W425" i="2"/>
  <c r="W426" i="2"/>
  <c r="W427" i="2"/>
  <c r="W428" i="2"/>
  <c r="W429" i="2"/>
  <c r="W430" i="2"/>
  <c r="W431" i="2"/>
  <c r="W432" i="2"/>
  <c r="W433" i="2"/>
  <c r="W17" i="2"/>
  <c r="H421" i="6"/>
  <c r="H422" i="6"/>
  <c r="H423" i="6"/>
  <c r="H424" i="6"/>
  <c r="H425" i="6"/>
  <c r="H426" i="6"/>
  <c r="H427" i="6"/>
  <c r="H428" i="6"/>
  <c r="H429" i="6"/>
  <c r="H430" i="6"/>
  <c r="H431" i="6"/>
  <c r="C274" i="2"/>
  <c r="X274" i="2" s="1"/>
  <c r="H18" i="6"/>
  <c r="J18" i="6"/>
  <c r="P18" i="6" s="1"/>
  <c r="K18" i="6"/>
  <c r="H19" i="6"/>
  <c r="J19" i="6"/>
  <c r="P19" i="6" s="1"/>
  <c r="K19" i="6"/>
  <c r="L19" i="6" s="1"/>
  <c r="Q19" i="6" s="1"/>
  <c r="C19" i="2" s="1"/>
  <c r="O19" i="2" s="1"/>
  <c r="H20" i="6"/>
  <c r="J20" i="6"/>
  <c r="K20" i="6"/>
  <c r="L20" i="6" s="1"/>
  <c r="P20" i="6"/>
  <c r="H21" i="6"/>
  <c r="J21" i="6"/>
  <c r="P21" i="6" s="1"/>
  <c r="K21" i="6"/>
  <c r="H22" i="6"/>
  <c r="J22" i="6"/>
  <c r="P22" i="6" s="1"/>
  <c r="K22" i="6"/>
  <c r="H25" i="6"/>
  <c r="J25" i="6"/>
  <c r="P25" i="6" s="1"/>
  <c r="K25" i="6"/>
  <c r="H26" i="6"/>
  <c r="J26" i="6"/>
  <c r="K26" i="6"/>
  <c r="P26" i="6"/>
  <c r="H27" i="6"/>
  <c r="J27" i="6"/>
  <c r="P27" i="6" s="1"/>
  <c r="K27" i="6"/>
  <c r="L27" i="6" s="1"/>
  <c r="N27" i="6" s="1"/>
  <c r="H28" i="6"/>
  <c r="J28" i="6"/>
  <c r="K28" i="6"/>
  <c r="H29" i="6"/>
  <c r="J29" i="6"/>
  <c r="P29" i="6" s="1"/>
  <c r="K29" i="6"/>
  <c r="H30" i="6"/>
  <c r="J30" i="6"/>
  <c r="K30" i="6"/>
  <c r="H31" i="6"/>
  <c r="J31" i="6"/>
  <c r="P31" i="6" s="1"/>
  <c r="K31" i="6"/>
  <c r="H32" i="6"/>
  <c r="J32" i="6"/>
  <c r="K32" i="6"/>
  <c r="H33" i="6"/>
  <c r="J33" i="6"/>
  <c r="P33" i="6" s="1"/>
  <c r="K33" i="6"/>
  <c r="H34" i="6"/>
  <c r="J34" i="6"/>
  <c r="P34" i="6" s="1"/>
  <c r="K34" i="6"/>
  <c r="L34" i="6" s="1"/>
  <c r="N34" i="6" s="1"/>
  <c r="H35" i="6"/>
  <c r="J35" i="6"/>
  <c r="P35" i="6" s="1"/>
  <c r="K35" i="6"/>
  <c r="H36" i="6"/>
  <c r="J36" i="6"/>
  <c r="P36" i="6" s="1"/>
  <c r="K36" i="6"/>
  <c r="H37" i="6"/>
  <c r="J37" i="6"/>
  <c r="K37" i="6"/>
  <c r="L37" i="6" s="1"/>
  <c r="P37" i="6"/>
  <c r="H38" i="6"/>
  <c r="J38" i="6"/>
  <c r="P38" i="6" s="1"/>
  <c r="K38" i="6"/>
  <c r="L38" i="6" s="1"/>
  <c r="N38" i="6" s="1"/>
  <c r="H40" i="6"/>
  <c r="J40" i="6"/>
  <c r="P40" i="6" s="1"/>
  <c r="K40" i="6"/>
  <c r="H41" i="6"/>
  <c r="J41" i="6"/>
  <c r="K41" i="6"/>
  <c r="H42" i="6"/>
  <c r="J42" i="6"/>
  <c r="P42" i="6" s="1"/>
  <c r="K42" i="6"/>
  <c r="H43" i="6"/>
  <c r="J43" i="6"/>
  <c r="P43" i="6" s="1"/>
  <c r="K43" i="6"/>
  <c r="L43" i="6" s="1"/>
  <c r="H44" i="6"/>
  <c r="J44" i="6"/>
  <c r="P44" i="6" s="1"/>
  <c r="K44" i="6"/>
  <c r="H45" i="6"/>
  <c r="J45" i="6"/>
  <c r="K45" i="6"/>
  <c r="H47" i="6"/>
  <c r="J47" i="6"/>
  <c r="K47" i="6"/>
  <c r="P47" i="6"/>
  <c r="H48" i="6"/>
  <c r="J48" i="6"/>
  <c r="P48" i="6" s="1"/>
  <c r="K48" i="6"/>
  <c r="H49" i="6"/>
  <c r="J49" i="6"/>
  <c r="K49" i="6"/>
  <c r="H50" i="6"/>
  <c r="J50" i="6"/>
  <c r="P50" i="6" s="1"/>
  <c r="K50" i="6"/>
  <c r="H51" i="6"/>
  <c r="J51" i="6"/>
  <c r="K51" i="6"/>
  <c r="H52" i="6"/>
  <c r="J52" i="6"/>
  <c r="P52" i="6" s="1"/>
  <c r="K52" i="6"/>
  <c r="H53" i="6"/>
  <c r="J53" i="6"/>
  <c r="K53" i="6"/>
  <c r="H54" i="6"/>
  <c r="J54" i="6"/>
  <c r="P54" i="6" s="1"/>
  <c r="K54" i="6"/>
  <c r="H55" i="6"/>
  <c r="J55" i="6"/>
  <c r="P55" i="6" s="1"/>
  <c r="K55" i="6"/>
  <c r="H57" i="6"/>
  <c r="J57" i="6"/>
  <c r="P57" i="6" s="1"/>
  <c r="K57" i="6"/>
  <c r="L57" i="6" s="1"/>
  <c r="N57" i="6" s="1"/>
  <c r="H58" i="6"/>
  <c r="J58" i="6"/>
  <c r="P58" i="6" s="1"/>
  <c r="K58" i="6"/>
  <c r="L58" i="6" s="1"/>
  <c r="H59" i="6"/>
  <c r="J59" i="6"/>
  <c r="K59" i="6"/>
  <c r="P59" i="6"/>
  <c r="H60" i="6"/>
  <c r="J60" i="6"/>
  <c r="P60" i="6" s="1"/>
  <c r="K60" i="6"/>
  <c r="H61" i="6"/>
  <c r="J61" i="6"/>
  <c r="P61" i="6" s="1"/>
  <c r="K61" i="6"/>
  <c r="H62" i="6"/>
  <c r="J62" i="6"/>
  <c r="K62" i="6"/>
  <c r="H63" i="6"/>
  <c r="J63" i="6"/>
  <c r="K63" i="6"/>
  <c r="H64" i="6"/>
  <c r="J64" i="6"/>
  <c r="P64" i="6" s="1"/>
  <c r="K64" i="6"/>
  <c r="H67" i="6"/>
  <c r="J67" i="6"/>
  <c r="P67" i="6" s="1"/>
  <c r="K67" i="6"/>
  <c r="H68" i="6"/>
  <c r="J68" i="6"/>
  <c r="P68" i="6" s="1"/>
  <c r="K68" i="6"/>
  <c r="H69" i="6"/>
  <c r="J69" i="6"/>
  <c r="P69" i="6" s="1"/>
  <c r="K69" i="6"/>
  <c r="H70" i="6"/>
  <c r="J70" i="6"/>
  <c r="K70" i="6"/>
  <c r="P70" i="6"/>
  <c r="H71" i="6"/>
  <c r="J71" i="6"/>
  <c r="P71" i="6" s="1"/>
  <c r="K71" i="6"/>
  <c r="H72" i="6"/>
  <c r="J72" i="6"/>
  <c r="P72" i="6" s="1"/>
  <c r="K72" i="6"/>
  <c r="H73" i="6"/>
  <c r="J73" i="6"/>
  <c r="K73" i="6"/>
  <c r="P73" i="6"/>
  <c r="H74" i="6"/>
  <c r="J74" i="6"/>
  <c r="P74" i="6" s="1"/>
  <c r="K74" i="6"/>
  <c r="L74" i="6" s="1"/>
  <c r="H75" i="6"/>
  <c r="J75" i="6"/>
  <c r="K75" i="6"/>
  <c r="H76" i="6"/>
  <c r="J76" i="6"/>
  <c r="K76" i="6"/>
  <c r="P76" i="6"/>
  <c r="H77" i="6"/>
  <c r="J77" i="6"/>
  <c r="K77" i="6"/>
  <c r="H78" i="6"/>
  <c r="J78" i="6"/>
  <c r="P78" i="6" s="1"/>
  <c r="K78" i="6"/>
  <c r="H79" i="6"/>
  <c r="J79" i="6"/>
  <c r="P79" i="6" s="1"/>
  <c r="K79" i="6"/>
  <c r="H81" i="6"/>
  <c r="J81" i="6"/>
  <c r="K81" i="6"/>
  <c r="H82" i="6"/>
  <c r="J82" i="6"/>
  <c r="P82" i="6" s="1"/>
  <c r="K82" i="6"/>
  <c r="H84" i="6"/>
  <c r="J84" i="6"/>
  <c r="P84" i="6" s="1"/>
  <c r="K84" i="6"/>
  <c r="L84" i="6" s="1"/>
  <c r="H85" i="6"/>
  <c r="J85" i="6"/>
  <c r="K85" i="6"/>
  <c r="P85" i="6"/>
  <c r="H86" i="6"/>
  <c r="J86" i="6"/>
  <c r="P86" i="6" s="1"/>
  <c r="K86" i="6"/>
  <c r="L86" i="6" s="1"/>
  <c r="N86" i="6" s="1"/>
  <c r="H88" i="6"/>
  <c r="J88" i="6"/>
  <c r="P88" i="6" s="1"/>
  <c r="K88" i="6"/>
  <c r="H89" i="6"/>
  <c r="J89" i="6"/>
  <c r="K89" i="6"/>
  <c r="H90" i="6"/>
  <c r="J90" i="6"/>
  <c r="P90" i="6" s="1"/>
  <c r="K90" i="6"/>
  <c r="H91" i="6"/>
  <c r="J91" i="6"/>
  <c r="P91" i="6" s="1"/>
  <c r="K91" i="6"/>
  <c r="L91" i="6" s="1"/>
  <c r="H92" i="6"/>
  <c r="J92" i="6"/>
  <c r="P92" i="6" s="1"/>
  <c r="K92" i="6"/>
  <c r="H93" i="6"/>
  <c r="J93" i="6"/>
  <c r="P93" i="6" s="1"/>
  <c r="K93" i="6"/>
  <c r="H96" i="6"/>
  <c r="J96" i="6"/>
  <c r="P96" i="6" s="1"/>
  <c r="K96" i="6"/>
  <c r="H97" i="6"/>
  <c r="J97" i="6"/>
  <c r="P97" i="6" s="1"/>
  <c r="K97" i="6"/>
  <c r="L97" i="6" s="1"/>
  <c r="H98" i="6"/>
  <c r="J98" i="6"/>
  <c r="P98" i="6" s="1"/>
  <c r="K98" i="6"/>
  <c r="H99" i="6"/>
  <c r="J99" i="6"/>
  <c r="K99" i="6"/>
  <c r="H100" i="6"/>
  <c r="J100" i="6"/>
  <c r="P100" i="6" s="1"/>
  <c r="K100" i="6"/>
  <c r="H101" i="6"/>
  <c r="J101" i="6"/>
  <c r="K101" i="6"/>
  <c r="H102" i="6"/>
  <c r="J102" i="6"/>
  <c r="P102" i="6" s="1"/>
  <c r="K102" i="6"/>
  <c r="H103" i="6"/>
  <c r="J103" i="6"/>
  <c r="P103" i="6" s="1"/>
  <c r="K103" i="6"/>
  <c r="H104" i="6"/>
  <c r="J104" i="6"/>
  <c r="P104" i="6" s="1"/>
  <c r="K104" i="6"/>
  <c r="H105" i="6"/>
  <c r="J105" i="6"/>
  <c r="P105" i="6" s="1"/>
  <c r="K105" i="6"/>
  <c r="L105" i="6" s="1"/>
  <c r="N105" i="6" s="1"/>
  <c r="H106" i="6"/>
  <c r="J106" i="6"/>
  <c r="P106" i="6" s="1"/>
  <c r="K106" i="6"/>
  <c r="H107" i="6"/>
  <c r="J107" i="6"/>
  <c r="K107" i="6"/>
  <c r="P107" i="6"/>
  <c r="H108" i="6"/>
  <c r="J108" i="6"/>
  <c r="P108" i="6" s="1"/>
  <c r="K108" i="6"/>
  <c r="L108" i="6" s="1"/>
  <c r="H109" i="6"/>
  <c r="J109" i="6"/>
  <c r="P109" i="6" s="1"/>
  <c r="K109" i="6"/>
  <c r="H112" i="6"/>
  <c r="J112" i="6"/>
  <c r="P112" i="6" s="1"/>
  <c r="K112" i="6"/>
  <c r="H113" i="6"/>
  <c r="J113" i="6"/>
  <c r="K113" i="6"/>
  <c r="H114" i="6"/>
  <c r="J114" i="6"/>
  <c r="P114" i="6" s="1"/>
  <c r="K114" i="6"/>
  <c r="H115" i="6"/>
  <c r="J115" i="6"/>
  <c r="P115" i="6" s="1"/>
  <c r="K115" i="6"/>
  <c r="H116" i="6"/>
  <c r="J116" i="6"/>
  <c r="P116" i="6" s="1"/>
  <c r="K116" i="6"/>
  <c r="H117" i="6"/>
  <c r="J117" i="6"/>
  <c r="P117" i="6" s="1"/>
  <c r="K117" i="6"/>
  <c r="H118" i="6"/>
  <c r="J118" i="6"/>
  <c r="P118" i="6" s="1"/>
  <c r="K118" i="6"/>
  <c r="H120" i="6"/>
  <c r="J120" i="6"/>
  <c r="P120" i="6" s="1"/>
  <c r="K120" i="6"/>
  <c r="H121" i="6"/>
  <c r="J121" i="6"/>
  <c r="P121" i="6" s="1"/>
  <c r="K121" i="6"/>
  <c r="H122" i="6"/>
  <c r="J122" i="6"/>
  <c r="K122" i="6"/>
  <c r="H123" i="6"/>
  <c r="J123" i="6"/>
  <c r="K123" i="6"/>
  <c r="H124" i="6"/>
  <c r="J124" i="6"/>
  <c r="P124" i="6" s="1"/>
  <c r="K124" i="6"/>
  <c r="H125" i="6"/>
  <c r="J125" i="6"/>
  <c r="K125" i="6"/>
  <c r="H126" i="6"/>
  <c r="J126" i="6"/>
  <c r="P126" i="6" s="1"/>
  <c r="K126" i="6"/>
  <c r="H127" i="6"/>
  <c r="J127" i="6"/>
  <c r="P127" i="6" s="1"/>
  <c r="K127" i="6"/>
  <c r="H129" i="6"/>
  <c r="J129" i="6"/>
  <c r="P129" i="6" s="1"/>
  <c r="K129" i="6"/>
  <c r="H130" i="6"/>
  <c r="J130" i="6"/>
  <c r="P130" i="6" s="1"/>
  <c r="K130" i="6"/>
  <c r="H132" i="6"/>
  <c r="J132" i="6"/>
  <c r="P132" i="6" s="1"/>
  <c r="K132" i="6"/>
  <c r="H133" i="6"/>
  <c r="J133" i="6"/>
  <c r="K133" i="6"/>
  <c r="H134" i="6"/>
  <c r="J134" i="6"/>
  <c r="P134" i="6" s="1"/>
  <c r="K134" i="6"/>
  <c r="H135" i="6"/>
  <c r="J135" i="6"/>
  <c r="K135" i="6"/>
  <c r="H137" i="6"/>
  <c r="J137" i="6"/>
  <c r="K137" i="6"/>
  <c r="H138" i="6"/>
  <c r="J138" i="6"/>
  <c r="P138" i="6" s="1"/>
  <c r="K138" i="6"/>
  <c r="H139" i="6"/>
  <c r="J139" i="6"/>
  <c r="P139" i="6" s="1"/>
  <c r="K139" i="6"/>
  <c r="H140" i="6"/>
  <c r="J140" i="6"/>
  <c r="P140" i="6" s="1"/>
  <c r="K140" i="6"/>
  <c r="H141" i="6"/>
  <c r="J141" i="6"/>
  <c r="P141" i="6" s="1"/>
  <c r="K141" i="6"/>
  <c r="H143" i="6"/>
  <c r="J143" i="6"/>
  <c r="K143" i="6"/>
  <c r="P143" i="6"/>
  <c r="H144" i="6"/>
  <c r="J144" i="6"/>
  <c r="P144" i="6" s="1"/>
  <c r="K144" i="6"/>
  <c r="H145" i="6"/>
  <c r="J145" i="6"/>
  <c r="P145" i="6" s="1"/>
  <c r="K145" i="6"/>
  <c r="H146" i="6"/>
  <c r="J146" i="6"/>
  <c r="P146" i="6" s="1"/>
  <c r="K146" i="6"/>
  <c r="H147" i="6"/>
  <c r="J147" i="6"/>
  <c r="P147" i="6" s="1"/>
  <c r="K147" i="6"/>
  <c r="H148" i="6"/>
  <c r="J148" i="6"/>
  <c r="P148" i="6" s="1"/>
  <c r="K148" i="6"/>
  <c r="H149" i="6"/>
  <c r="J149" i="6"/>
  <c r="K149" i="6"/>
  <c r="H150" i="6"/>
  <c r="J150" i="6"/>
  <c r="P150" i="6" s="1"/>
  <c r="K150" i="6"/>
  <c r="L150" i="6"/>
  <c r="Q150" i="6" s="1"/>
  <c r="C151" i="2" s="1"/>
  <c r="X151" i="2" s="1"/>
  <c r="H151" i="6"/>
  <c r="J151" i="6"/>
  <c r="K151" i="6"/>
  <c r="H152" i="6"/>
  <c r="J152" i="6"/>
  <c r="P152" i="6" s="1"/>
  <c r="K152" i="6"/>
  <c r="H153" i="6"/>
  <c r="J153" i="6"/>
  <c r="K153" i="6"/>
  <c r="H154" i="6"/>
  <c r="J154" i="6"/>
  <c r="P154" i="6" s="1"/>
  <c r="K154" i="6"/>
  <c r="L154" i="6" s="1"/>
  <c r="H155" i="6"/>
  <c r="J155" i="6"/>
  <c r="P155" i="6" s="1"/>
  <c r="K155" i="6"/>
  <c r="H156" i="6"/>
  <c r="J156" i="6"/>
  <c r="P156" i="6" s="1"/>
  <c r="K156" i="6"/>
  <c r="H157" i="6"/>
  <c r="J157" i="6"/>
  <c r="P157" i="6" s="1"/>
  <c r="K157" i="6"/>
  <c r="H159" i="6"/>
  <c r="J159" i="6"/>
  <c r="P159" i="6" s="1"/>
  <c r="K159" i="6"/>
  <c r="H160" i="6"/>
  <c r="J160" i="6"/>
  <c r="P160" i="6" s="1"/>
  <c r="K160" i="6"/>
  <c r="H161" i="6"/>
  <c r="J161" i="6"/>
  <c r="K161" i="6"/>
  <c r="H162" i="6"/>
  <c r="J162" i="6"/>
  <c r="P162" i="6" s="1"/>
  <c r="K162" i="6"/>
  <c r="H163" i="6"/>
  <c r="J163" i="6"/>
  <c r="P163" i="6" s="1"/>
  <c r="K163" i="6"/>
  <c r="H164" i="6"/>
  <c r="J164" i="6"/>
  <c r="P164" i="6" s="1"/>
  <c r="K164" i="6"/>
  <c r="H165" i="6"/>
  <c r="J165" i="6"/>
  <c r="P165" i="6" s="1"/>
  <c r="K165" i="6"/>
  <c r="H166" i="6"/>
  <c r="J166" i="6"/>
  <c r="P166" i="6" s="1"/>
  <c r="K166" i="6"/>
  <c r="L166" i="6" s="1"/>
  <c r="H167" i="6"/>
  <c r="J167" i="6"/>
  <c r="K167" i="6"/>
  <c r="H168" i="6"/>
  <c r="J168" i="6"/>
  <c r="P168" i="6" s="1"/>
  <c r="K168" i="6"/>
  <c r="H169" i="6"/>
  <c r="J169" i="6"/>
  <c r="P169" i="6" s="1"/>
  <c r="K169" i="6"/>
  <c r="H170" i="6"/>
  <c r="J170" i="6"/>
  <c r="P170" i="6" s="1"/>
  <c r="K170" i="6"/>
  <c r="H171" i="6"/>
  <c r="J171" i="6"/>
  <c r="P171" i="6" s="1"/>
  <c r="K171" i="6"/>
  <c r="H172" i="6"/>
  <c r="J172" i="6"/>
  <c r="P172" i="6" s="1"/>
  <c r="K172" i="6"/>
  <c r="H173" i="6"/>
  <c r="J173" i="6"/>
  <c r="P173" i="6" s="1"/>
  <c r="K173" i="6"/>
  <c r="L173" i="6" s="1"/>
  <c r="H174" i="6"/>
  <c r="J174" i="6"/>
  <c r="P174" i="6" s="1"/>
  <c r="K174" i="6"/>
  <c r="H175" i="6"/>
  <c r="J175" i="6"/>
  <c r="K175" i="6"/>
  <c r="H176" i="6"/>
  <c r="J176" i="6"/>
  <c r="P176" i="6" s="1"/>
  <c r="K176" i="6"/>
  <c r="H177" i="6"/>
  <c r="J177" i="6"/>
  <c r="P177" i="6" s="1"/>
  <c r="K177" i="6"/>
  <c r="H178" i="6"/>
  <c r="J178" i="6"/>
  <c r="P178" i="6" s="1"/>
  <c r="K178" i="6"/>
  <c r="L178" i="6" s="1"/>
  <c r="H179" i="6"/>
  <c r="J179" i="6"/>
  <c r="K179" i="6"/>
  <c r="P179" i="6"/>
  <c r="H182" i="6"/>
  <c r="J182" i="6"/>
  <c r="P182" i="6" s="1"/>
  <c r="K182" i="6"/>
  <c r="H183" i="6"/>
  <c r="J183" i="6"/>
  <c r="P183" i="6" s="1"/>
  <c r="K183" i="6"/>
  <c r="H184" i="6"/>
  <c r="J184" i="6"/>
  <c r="P184" i="6" s="1"/>
  <c r="K184" i="6"/>
  <c r="H185" i="6"/>
  <c r="J185" i="6"/>
  <c r="P185" i="6" s="1"/>
  <c r="K185" i="6"/>
  <c r="H186" i="6"/>
  <c r="J186" i="6"/>
  <c r="P186" i="6" s="1"/>
  <c r="K186" i="6"/>
  <c r="H187" i="6"/>
  <c r="J187" i="6"/>
  <c r="K187" i="6"/>
  <c r="P187" i="6"/>
  <c r="H188" i="6"/>
  <c r="J188" i="6"/>
  <c r="P188" i="6" s="1"/>
  <c r="K188" i="6"/>
  <c r="H189" i="6"/>
  <c r="J189" i="6"/>
  <c r="L189" i="6" s="1"/>
  <c r="N189" i="6" s="1"/>
  <c r="K189" i="6"/>
  <c r="H190" i="6"/>
  <c r="J190" i="6"/>
  <c r="P190" i="6" s="1"/>
  <c r="K190" i="6"/>
  <c r="H191" i="6"/>
  <c r="J191" i="6"/>
  <c r="P191" i="6" s="1"/>
  <c r="K191" i="6"/>
  <c r="H192" i="6"/>
  <c r="J192" i="6"/>
  <c r="P192" i="6" s="1"/>
  <c r="K192" i="6"/>
  <c r="H193" i="6"/>
  <c r="J193" i="6"/>
  <c r="P193" i="6" s="1"/>
  <c r="K193" i="6"/>
  <c r="H194" i="6"/>
  <c r="J194" i="6"/>
  <c r="P194" i="6" s="1"/>
  <c r="K194" i="6"/>
  <c r="H195" i="6"/>
  <c r="J195" i="6"/>
  <c r="K195" i="6"/>
  <c r="H197" i="6"/>
  <c r="J197" i="6"/>
  <c r="P197" i="6" s="1"/>
  <c r="K197" i="6"/>
  <c r="H198" i="6"/>
  <c r="J198" i="6"/>
  <c r="P198" i="6" s="1"/>
  <c r="K198" i="6"/>
  <c r="H199" i="6"/>
  <c r="J199" i="6"/>
  <c r="K199" i="6"/>
  <c r="H200" i="6"/>
  <c r="J200" i="6"/>
  <c r="P200" i="6" s="1"/>
  <c r="K200" i="6"/>
  <c r="H201" i="6"/>
  <c r="J201" i="6"/>
  <c r="P201" i="6" s="1"/>
  <c r="K201" i="6"/>
  <c r="H203" i="6"/>
  <c r="J203" i="6"/>
  <c r="P203" i="6" s="1"/>
  <c r="K203" i="6"/>
  <c r="H204" i="6"/>
  <c r="J204" i="6"/>
  <c r="P204" i="6" s="1"/>
  <c r="K204" i="6"/>
  <c r="H205" i="6"/>
  <c r="J205" i="6"/>
  <c r="P205" i="6" s="1"/>
  <c r="K205" i="6"/>
  <c r="H206" i="6"/>
  <c r="J206" i="6"/>
  <c r="P206" i="6" s="1"/>
  <c r="K206" i="6"/>
  <c r="H208" i="6"/>
  <c r="J208" i="6"/>
  <c r="P208" i="6" s="1"/>
  <c r="K208" i="6"/>
  <c r="H209" i="6"/>
  <c r="J209" i="6"/>
  <c r="P209" i="6" s="1"/>
  <c r="K209" i="6"/>
  <c r="H210" i="6"/>
  <c r="J210" i="6"/>
  <c r="P210" i="6" s="1"/>
  <c r="K210" i="6"/>
  <c r="H211" i="6"/>
  <c r="J211" i="6"/>
  <c r="K211" i="6"/>
  <c r="H212" i="6"/>
  <c r="J212" i="6"/>
  <c r="P212" i="6" s="1"/>
  <c r="K212" i="6"/>
  <c r="H213" i="6"/>
  <c r="J213" i="6"/>
  <c r="P213" i="6" s="1"/>
  <c r="K213" i="6"/>
  <c r="H214" i="6"/>
  <c r="J214" i="6"/>
  <c r="P214" i="6" s="1"/>
  <c r="K214" i="6"/>
  <c r="H215" i="6"/>
  <c r="J215" i="6"/>
  <c r="P215" i="6" s="1"/>
  <c r="K215" i="6"/>
  <c r="H216" i="6"/>
  <c r="J216" i="6"/>
  <c r="P216" i="6" s="1"/>
  <c r="K216" i="6"/>
  <c r="H217" i="6"/>
  <c r="J217" i="6"/>
  <c r="K217" i="6"/>
  <c r="P217" i="6"/>
  <c r="H218" i="6"/>
  <c r="J218" i="6"/>
  <c r="P218" i="6" s="1"/>
  <c r="K218" i="6"/>
  <c r="H219" i="6"/>
  <c r="J219" i="6"/>
  <c r="K219" i="6"/>
  <c r="H220" i="6"/>
  <c r="J220" i="6"/>
  <c r="P220" i="6" s="1"/>
  <c r="K220" i="6"/>
  <c r="H221" i="6"/>
  <c r="J221" i="6"/>
  <c r="P221" i="6" s="1"/>
  <c r="K221" i="6"/>
  <c r="L221" i="6" s="1"/>
  <c r="H223" i="6"/>
  <c r="J223" i="6"/>
  <c r="K223" i="6"/>
  <c r="P223" i="6"/>
  <c r="H224" i="6"/>
  <c r="J224" i="6"/>
  <c r="P224" i="6" s="1"/>
  <c r="K224" i="6"/>
  <c r="H225" i="6"/>
  <c r="J225" i="6"/>
  <c r="K225" i="6"/>
  <c r="H226" i="6"/>
  <c r="J226" i="6"/>
  <c r="P226" i="6" s="1"/>
  <c r="K226" i="6"/>
  <c r="H227" i="6"/>
  <c r="J227" i="6"/>
  <c r="P227" i="6" s="1"/>
  <c r="K227" i="6"/>
  <c r="H228" i="6"/>
  <c r="J228" i="6"/>
  <c r="P228" i="6" s="1"/>
  <c r="K228" i="6"/>
  <c r="H229" i="6"/>
  <c r="J229" i="6"/>
  <c r="P229" i="6" s="1"/>
  <c r="K229" i="6"/>
  <c r="H230" i="6"/>
  <c r="J230" i="6"/>
  <c r="P230" i="6" s="1"/>
  <c r="K230" i="6"/>
  <c r="H231" i="6"/>
  <c r="J231" i="6"/>
  <c r="P231" i="6" s="1"/>
  <c r="K231" i="6"/>
  <c r="H232" i="6"/>
  <c r="J232" i="6"/>
  <c r="P232" i="6" s="1"/>
  <c r="K232" i="6"/>
  <c r="H234" i="6"/>
  <c r="J234" i="6"/>
  <c r="P234" i="6" s="1"/>
  <c r="K234" i="6"/>
  <c r="H235" i="6"/>
  <c r="J235" i="6"/>
  <c r="K235" i="6"/>
  <c r="H236" i="6"/>
  <c r="J236" i="6"/>
  <c r="P236" i="6" s="1"/>
  <c r="K236" i="6"/>
  <c r="H239" i="6"/>
  <c r="J239" i="6"/>
  <c r="P239" i="6" s="1"/>
  <c r="K239" i="6"/>
  <c r="H240" i="6"/>
  <c r="J240" i="6"/>
  <c r="P240" i="6" s="1"/>
  <c r="K240" i="6"/>
  <c r="H241" i="6"/>
  <c r="J241" i="6"/>
  <c r="P241" i="6" s="1"/>
  <c r="K241" i="6"/>
  <c r="H242" i="6"/>
  <c r="J242" i="6"/>
  <c r="P242" i="6" s="1"/>
  <c r="K242" i="6"/>
  <c r="H243" i="6"/>
  <c r="J243" i="6"/>
  <c r="K243" i="6"/>
  <c r="H244" i="6"/>
  <c r="J244" i="6"/>
  <c r="P244" i="6" s="1"/>
  <c r="K244" i="6"/>
  <c r="H245" i="6"/>
  <c r="J245" i="6"/>
  <c r="P245" i="6" s="1"/>
  <c r="K245" i="6"/>
  <c r="H246" i="6"/>
  <c r="J246" i="6"/>
  <c r="K246" i="6"/>
  <c r="H247" i="6"/>
  <c r="J247" i="6"/>
  <c r="P247" i="6" s="1"/>
  <c r="K247" i="6"/>
  <c r="H248" i="6"/>
  <c r="J248" i="6"/>
  <c r="K248" i="6"/>
  <c r="P248" i="6"/>
  <c r="H249" i="6"/>
  <c r="J249" i="6"/>
  <c r="P249" i="6" s="1"/>
  <c r="K249" i="6"/>
  <c r="H250" i="6"/>
  <c r="J250" i="6"/>
  <c r="P250" i="6" s="1"/>
  <c r="K250" i="6"/>
  <c r="L250" i="6" s="1"/>
  <c r="Q250" i="6" s="1"/>
  <c r="C251" i="2" s="1"/>
  <c r="X251" i="2" s="1"/>
  <c r="H251" i="6"/>
  <c r="J251" i="6"/>
  <c r="P251" i="6" s="1"/>
  <c r="K251" i="6"/>
  <c r="H252" i="6"/>
  <c r="J252" i="6"/>
  <c r="P252" i="6" s="1"/>
  <c r="K252" i="6"/>
  <c r="H254" i="6"/>
  <c r="J254" i="6"/>
  <c r="P254" i="6" s="1"/>
  <c r="K254" i="6"/>
  <c r="H255" i="6"/>
  <c r="J255" i="6"/>
  <c r="P255" i="6" s="1"/>
  <c r="K255" i="6"/>
  <c r="H256" i="6"/>
  <c r="J256" i="6"/>
  <c r="P256" i="6" s="1"/>
  <c r="K256" i="6"/>
  <c r="H257" i="6"/>
  <c r="J257" i="6"/>
  <c r="P257" i="6" s="1"/>
  <c r="K257" i="6"/>
  <c r="H258" i="6"/>
  <c r="J258" i="6"/>
  <c r="P258" i="6" s="1"/>
  <c r="K258" i="6"/>
  <c r="H259" i="6"/>
  <c r="J259" i="6"/>
  <c r="K259" i="6"/>
  <c r="H260" i="6"/>
  <c r="J260" i="6"/>
  <c r="P260" i="6" s="1"/>
  <c r="K260" i="6"/>
  <c r="H261" i="6"/>
  <c r="J261" i="6"/>
  <c r="P261" i="6" s="1"/>
  <c r="K261" i="6"/>
  <c r="L261" i="6"/>
  <c r="N261" i="6" s="1"/>
  <c r="H262" i="6"/>
  <c r="J262" i="6"/>
  <c r="P262" i="6" s="1"/>
  <c r="K262" i="6"/>
  <c r="H263" i="6"/>
  <c r="J263" i="6"/>
  <c r="P263" i="6" s="1"/>
  <c r="K263" i="6"/>
  <c r="L263" i="6" s="1"/>
  <c r="H264" i="6"/>
  <c r="J264" i="6"/>
  <c r="P264" i="6" s="1"/>
  <c r="K264" i="6"/>
  <c r="H265" i="6"/>
  <c r="J265" i="6"/>
  <c r="K265" i="6"/>
  <c r="H266" i="6"/>
  <c r="J266" i="6"/>
  <c r="P266" i="6" s="1"/>
  <c r="K266" i="6"/>
  <c r="H267" i="6"/>
  <c r="J267" i="6"/>
  <c r="P267" i="6" s="1"/>
  <c r="K267" i="6"/>
  <c r="L267" i="6" s="1"/>
  <c r="Q267" i="6" s="1"/>
  <c r="C268" i="2" s="1"/>
  <c r="X268" i="2" s="1"/>
  <c r="H268" i="6"/>
  <c r="J268" i="6"/>
  <c r="K268" i="6"/>
  <c r="H269" i="6"/>
  <c r="J269" i="6"/>
  <c r="P269" i="6" s="1"/>
  <c r="K269" i="6"/>
  <c r="H270" i="6"/>
  <c r="J270" i="6"/>
  <c r="P270" i="6" s="1"/>
  <c r="K270" i="6"/>
  <c r="H271" i="6"/>
  <c r="J271" i="6"/>
  <c r="P271" i="6" s="1"/>
  <c r="K271" i="6"/>
  <c r="H273" i="6"/>
  <c r="J273" i="6"/>
  <c r="P273" i="6" s="1"/>
  <c r="K273" i="6"/>
  <c r="H274" i="6"/>
  <c r="J274" i="6"/>
  <c r="L274" i="6" s="1"/>
  <c r="K274" i="6"/>
  <c r="H275" i="6"/>
  <c r="J275" i="6"/>
  <c r="P275" i="6" s="1"/>
  <c r="K275" i="6"/>
  <c r="H276" i="6"/>
  <c r="J276" i="6"/>
  <c r="P276" i="6" s="1"/>
  <c r="K276" i="6"/>
  <c r="H277" i="6"/>
  <c r="J277" i="6"/>
  <c r="P277" i="6" s="1"/>
  <c r="K277" i="6"/>
  <c r="L277" i="6" s="1"/>
  <c r="H278" i="6"/>
  <c r="J278" i="6"/>
  <c r="P278" i="6" s="1"/>
  <c r="K278" i="6"/>
  <c r="H279" i="6"/>
  <c r="J279" i="6"/>
  <c r="P279" i="6" s="1"/>
  <c r="K279" i="6"/>
  <c r="H280" i="6"/>
  <c r="J280" i="6"/>
  <c r="K280" i="6"/>
  <c r="H281" i="6"/>
  <c r="J281" i="6"/>
  <c r="P281" i="6" s="1"/>
  <c r="K281" i="6"/>
  <c r="H282" i="6"/>
  <c r="J282" i="6"/>
  <c r="P282" i="6" s="1"/>
  <c r="K282" i="6"/>
  <c r="H283" i="6"/>
  <c r="J283" i="6"/>
  <c r="P283" i="6" s="1"/>
  <c r="K283" i="6"/>
  <c r="H284" i="6"/>
  <c r="J284" i="6"/>
  <c r="P284" i="6" s="1"/>
  <c r="K284" i="6"/>
  <c r="H285" i="6"/>
  <c r="J285" i="6"/>
  <c r="P285" i="6" s="1"/>
  <c r="K285" i="6"/>
  <c r="L285" i="6" s="1"/>
  <c r="H286" i="6"/>
  <c r="J286" i="6"/>
  <c r="P286" i="6" s="1"/>
  <c r="K286" i="6"/>
  <c r="H287" i="6"/>
  <c r="J287" i="6"/>
  <c r="P287" i="6" s="1"/>
  <c r="K287" i="6"/>
  <c r="H288" i="6"/>
  <c r="J288" i="6"/>
  <c r="K288" i="6"/>
  <c r="P288" i="6"/>
  <c r="H291" i="6"/>
  <c r="J291" i="6"/>
  <c r="P291" i="6" s="1"/>
  <c r="K291" i="6"/>
  <c r="H292" i="6"/>
  <c r="J292" i="6"/>
  <c r="K292" i="6"/>
  <c r="H293" i="6"/>
  <c r="J293" i="6"/>
  <c r="P293" i="6" s="1"/>
  <c r="K293" i="6"/>
  <c r="H295" i="6"/>
  <c r="J295" i="6"/>
  <c r="P295" i="6" s="1"/>
  <c r="K295" i="6"/>
  <c r="H296" i="6"/>
  <c r="J296" i="6"/>
  <c r="K296" i="6"/>
  <c r="H297" i="6"/>
  <c r="J297" i="6"/>
  <c r="P297" i="6" s="1"/>
  <c r="K297" i="6"/>
  <c r="H298" i="6"/>
  <c r="J298" i="6"/>
  <c r="P298" i="6" s="1"/>
  <c r="K298" i="6"/>
  <c r="L298" i="6" s="1"/>
  <c r="N298" i="6" s="1"/>
  <c r="H299" i="6"/>
  <c r="J299" i="6"/>
  <c r="P299" i="6" s="1"/>
  <c r="K299" i="6"/>
  <c r="H300" i="6"/>
  <c r="J300" i="6"/>
  <c r="K300" i="6"/>
  <c r="L300" i="6" s="1"/>
  <c r="Q300" i="6" s="1"/>
  <c r="C302" i="2" s="1"/>
  <c r="X302" i="2" s="1"/>
  <c r="P300" i="6"/>
  <c r="H301" i="6"/>
  <c r="J301" i="6"/>
  <c r="P301" i="6" s="1"/>
  <c r="K301" i="6"/>
  <c r="H302" i="6"/>
  <c r="J302" i="6"/>
  <c r="K302" i="6"/>
  <c r="H303" i="6"/>
  <c r="J303" i="6"/>
  <c r="P303" i="6" s="1"/>
  <c r="K303" i="6"/>
  <c r="H304" i="6"/>
  <c r="J304" i="6"/>
  <c r="K304" i="6"/>
  <c r="H305" i="6"/>
  <c r="J305" i="6"/>
  <c r="P305" i="6" s="1"/>
  <c r="K305" i="6"/>
  <c r="H306" i="6"/>
  <c r="J306" i="6"/>
  <c r="K306" i="6"/>
  <c r="H307" i="6"/>
  <c r="J307" i="6"/>
  <c r="P307" i="6" s="1"/>
  <c r="K307" i="6"/>
  <c r="H308" i="6"/>
  <c r="J308" i="6"/>
  <c r="K308" i="6"/>
  <c r="H309" i="6"/>
  <c r="J309" i="6"/>
  <c r="P309" i="6" s="1"/>
  <c r="K309" i="6"/>
  <c r="H310" i="6"/>
  <c r="J310" i="6"/>
  <c r="K310" i="6"/>
  <c r="H311" i="6"/>
  <c r="J311" i="6"/>
  <c r="P311" i="6" s="1"/>
  <c r="K311" i="6"/>
  <c r="H312" i="6"/>
  <c r="J312" i="6"/>
  <c r="P312" i="6" s="1"/>
  <c r="K312" i="6"/>
  <c r="H313" i="6"/>
  <c r="J313" i="6"/>
  <c r="P313" i="6" s="1"/>
  <c r="K313" i="6"/>
  <c r="H314" i="6"/>
  <c r="J314" i="6"/>
  <c r="P314" i="6" s="1"/>
  <c r="K314" i="6"/>
  <c r="H315" i="6"/>
  <c r="J315" i="6"/>
  <c r="K315" i="6"/>
  <c r="P315" i="6"/>
  <c r="H316" i="6"/>
  <c r="J316" i="6"/>
  <c r="K316" i="6"/>
  <c r="H317" i="6"/>
  <c r="J317" i="6"/>
  <c r="P317" i="6" s="1"/>
  <c r="K317" i="6"/>
  <c r="H318" i="6"/>
  <c r="J318" i="6"/>
  <c r="P318" i="6" s="1"/>
  <c r="K318" i="6"/>
  <c r="H319" i="6"/>
  <c r="J319" i="6"/>
  <c r="P319" i="6" s="1"/>
  <c r="K319" i="6"/>
  <c r="H320" i="6"/>
  <c r="J320" i="6"/>
  <c r="K320" i="6"/>
  <c r="H321" i="6"/>
  <c r="J321" i="6"/>
  <c r="P321" i="6" s="1"/>
  <c r="K321" i="6"/>
  <c r="H322" i="6"/>
  <c r="J322" i="6"/>
  <c r="P322" i="6" s="1"/>
  <c r="K322" i="6"/>
  <c r="H323" i="6"/>
  <c r="J323" i="6"/>
  <c r="P323" i="6" s="1"/>
  <c r="K323" i="6"/>
  <c r="H324" i="6"/>
  <c r="J324" i="6"/>
  <c r="K324" i="6"/>
  <c r="P324" i="6"/>
  <c r="H325" i="6"/>
  <c r="J325" i="6"/>
  <c r="P325" i="6" s="1"/>
  <c r="K325" i="6"/>
  <c r="H326" i="6"/>
  <c r="J326" i="6"/>
  <c r="P326" i="6" s="1"/>
  <c r="K326" i="6"/>
  <c r="L326" i="6" s="1"/>
  <c r="H327" i="6"/>
  <c r="J327" i="6"/>
  <c r="P327" i="6" s="1"/>
  <c r="K327" i="6"/>
  <c r="H328" i="6"/>
  <c r="J328" i="6"/>
  <c r="K328" i="6"/>
  <c r="H329" i="6"/>
  <c r="J329" i="6"/>
  <c r="P329" i="6" s="1"/>
  <c r="K329" i="6"/>
  <c r="L329" i="6" s="1"/>
  <c r="N329" i="6" s="1"/>
  <c r="H330" i="6"/>
  <c r="J330" i="6"/>
  <c r="P330" i="6" s="1"/>
  <c r="K330" i="6"/>
  <c r="L330" i="6" s="1"/>
  <c r="N330" i="6" s="1"/>
  <c r="H331" i="6"/>
  <c r="J331" i="6"/>
  <c r="P331" i="6" s="1"/>
  <c r="K331" i="6"/>
  <c r="H332" i="6"/>
  <c r="J332" i="6"/>
  <c r="P332" i="6" s="1"/>
  <c r="K332" i="6"/>
  <c r="H333" i="6"/>
  <c r="J333" i="6"/>
  <c r="P333" i="6" s="1"/>
  <c r="K333" i="6"/>
  <c r="H334" i="6"/>
  <c r="J334" i="6"/>
  <c r="P334" i="6" s="1"/>
  <c r="K334" i="6"/>
  <c r="L334" i="6" s="1"/>
  <c r="N334" i="6" s="1"/>
  <c r="H335" i="6"/>
  <c r="J335" i="6"/>
  <c r="P335" i="6" s="1"/>
  <c r="K335" i="6"/>
  <c r="H336" i="6"/>
  <c r="J336" i="6"/>
  <c r="P336" i="6" s="1"/>
  <c r="K336" i="6"/>
  <c r="H337" i="6"/>
  <c r="J337" i="6"/>
  <c r="P337" i="6" s="1"/>
  <c r="K337" i="6"/>
  <c r="H338" i="6"/>
  <c r="J338" i="6"/>
  <c r="P338" i="6" s="1"/>
  <c r="K338" i="6"/>
  <c r="H339" i="6"/>
  <c r="J339" i="6"/>
  <c r="K339" i="6"/>
  <c r="P339" i="6"/>
  <c r="H340" i="6"/>
  <c r="J340" i="6"/>
  <c r="K340" i="6"/>
  <c r="H341" i="6"/>
  <c r="J341" i="6"/>
  <c r="K341" i="6"/>
  <c r="L341" i="6" s="1"/>
  <c r="N341" i="6" s="1"/>
  <c r="P341" i="6"/>
  <c r="H342" i="6"/>
  <c r="J342" i="6"/>
  <c r="P342" i="6" s="1"/>
  <c r="K342" i="6"/>
  <c r="H344" i="6"/>
  <c r="J344" i="6"/>
  <c r="L344" i="6" s="1"/>
  <c r="K344" i="6"/>
  <c r="H345" i="6"/>
  <c r="J345" i="6"/>
  <c r="P345" i="6" s="1"/>
  <c r="K345" i="6"/>
  <c r="H346" i="6"/>
  <c r="J346" i="6"/>
  <c r="P346" i="6" s="1"/>
  <c r="K346" i="6"/>
  <c r="H347" i="6"/>
  <c r="J347" i="6"/>
  <c r="P347" i="6" s="1"/>
  <c r="K347" i="6"/>
  <c r="H348" i="6"/>
  <c r="J348" i="6"/>
  <c r="P348" i="6" s="1"/>
  <c r="K348" i="6"/>
  <c r="L348" i="6"/>
  <c r="Q348" i="6" s="1"/>
  <c r="C350" i="2" s="1"/>
  <c r="X350" i="2" s="1"/>
  <c r="H349" i="6"/>
  <c r="J349" i="6"/>
  <c r="P349" i="6" s="1"/>
  <c r="K349" i="6"/>
  <c r="H350" i="6"/>
  <c r="J350" i="6"/>
  <c r="P350" i="6" s="1"/>
  <c r="K350" i="6"/>
  <c r="L350" i="6" s="1"/>
  <c r="H351" i="6"/>
  <c r="J351" i="6"/>
  <c r="P351" i="6" s="1"/>
  <c r="K351" i="6"/>
  <c r="H352" i="6"/>
  <c r="J352" i="6"/>
  <c r="K352" i="6"/>
  <c r="H353" i="6"/>
  <c r="J353" i="6"/>
  <c r="P353" i="6" s="1"/>
  <c r="K353" i="6"/>
  <c r="H354" i="6"/>
  <c r="J354" i="6"/>
  <c r="K354" i="6"/>
  <c r="H357" i="6"/>
  <c r="J357" i="6"/>
  <c r="P357" i="6" s="1"/>
  <c r="K357" i="6"/>
  <c r="H358" i="6"/>
  <c r="J358" i="6"/>
  <c r="P358" i="6" s="1"/>
  <c r="K358" i="6"/>
  <c r="L358" i="6" s="1"/>
  <c r="N358" i="6" s="1"/>
  <c r="H359" i="6"/>
  <c r="J359" i="6"/>
  <c r="P359" i="6" s="1"/>
  <c r="K359" i="6"/>
  <c r="H360" i="6"/>
  <c r="J360" i="6"/>
  <c r="K360" i="6"/>
  <c r="H362" i="6"/>
  <c r="J362" i="6"/>
  <c r="P362" i="6" s="1"/>
  <c r="K362" i="6"/>
  <c r="L362" i="6" s="1"/>
  <c r="H363" i="6"/>
  <c r="J363" i="6"/>
  <c r="P363" i="6" s="1"/>
  <c r="K363" i="6"/>
  <c r="H364" i="6"/>
  <c r="J364" i="6"/>
  <c r="K364" i="6"/>
  <c r="H365" i="6"/>
  <c r="J365" i="6"/>
  <c r="K365" i="6"/>
  <c r="P365" i="6"/>
  <c r="H366" i="6"/>
  <c r="J366" i="6"/>
  <c r="K366" i="6"/>
  <c r="H367" i="6"/>
  <c r="J367" i="6"/>
  <c r="P367" i="6" s="1"/>
  <c r="K367" i="6"/>
  <c r="H369" i="6"/>
  <c r="J369" i="6"/>
  <c r="P369" i="6" s="1"/>
  <c r="K369" i="6"/>
  <c r="H370" i="6"/>
  <c r="J370" i="6"/>
  <c r="K370" i="6"/>
  <c r="H371" i="6"/>
  <c r="J371" i="6"/>
  <c r="K371" i="6"/>
  <c r="H372" i="6"/>
  <c r="J372" i="6"/>
  <c r="P372" i="6" s="1"/>
  <c r="K372" i="6"/>
  <c r="H373" i="6"/>
  <c r="J373" i="6"/>
  <c r="P373" i="6" s="1"/>
  <c r="K373" i="6"/>
  <c r="H374" i="6"/>
  <c r="J374" i="6"/>
  <c r="P374" i="6" s="1"/>
  <c r="K374" i="6"/>
  <c r="H375" i="6"/>
  <c r="J375" i="6"/>
  <c r="P375" i="6" s="1"/>
  <c r="K375" i="6"/>
  <c r="H376" i="6"/>
  <c r="J376" i="6"/>
  <c r="K376" i="6"/>
  <c r="H377" i="6"/>
  <c r="J377" i="6"/>
  <c r="P377" i="6" s="1"/>
  <c r="K377" i="6"/>
  <c r="H378" i="6"/>
  <c r="J378" i="6"/>
  <c r="P378" i="6" s="1"/>
  <c r="K378" i="6"/>
  <c r="H379" i="6"/>
  <c r="J379" i="6"/>
  <c r="P379" i="6" s="1"/>
  <c r="K379" i="6"/>
  <c r="H380" i="6"/>
  <c r="J380" i="6"/>
  <c r="K380" i="6"/>
  <c r="H382" i="6"/>
  <c r="J382" i="6"/>
  <c r="P382" i="6" s="1"/>
  <c r="K382" i="6"/>
  <c r="H383" i="6"/>
  <c r="J383" i="6"/>
  <c r="K383" i="6"/>
  <c r="P383" i="6"/>
  <c r="H384" i="6"/>
  <c r="J384" i="6"/>
  <c r="P384" i="6" s="1"/>
  <c r="K384" i="6"/>
  <c r="L384" i="6" s="1"/>
  <c r="Q384" i="6" s="1"/>
  <c r="C386" i="2" s="1"/>
  <c r="X386" i="2" s="1"/>
  <c r="H385" i="6"/>
  <c r="J385" i="6"/>
  <c r="P385" i="6" s="1"/>
  <c r="K385" i="6"/>
  <c r="H386" i="6"/>
  <c r="J386" i="6"/>
  <c r="P386" i="6" s="1"/>
  <c r="K386" i="6"/>
  <c r="H388" i="6"/>
  <c r="J388" i="6"/>
  <c r="K388" i="6"/>
  <c r="H389" i="6"/>
  <c r="J389" i="6"/>
  <c r="P389" i="6" s="1"/>
  <c r="K389" i="6"/>
  <c r="H390" i="6"/>
  <c r="J390" i="6"/>
  <c r="P390" i="6" s="1"/>
  <c r="K390" i="6"/>
  <c r="L390" i="6" s="1"/>
  <c r="N390" i="6" s="1"/>
  <c r="H391" i="6"/>
  <c r="J391" i="6"/>
  <c r="P391" i="6" s="1"/>
  <c r="K391" i="6"/>
  <c r="H393" i="6"/>
  <c r="J393" i="6"/>
  <c r="P393" i="6" s="1"/>
  <c r="K393" i="6"/>
  <c r="H394" i="6"/>
  <c r="J394" i="6"/>
  <c r="P394" i="6" s="1"/>
  <c r="K394" i="6"/>
  <c r="H395" i="6"/>
  <c r="J395" i="6"/>
  <c r="P395" i="6" s="1"/>
  <c r="K395" i="6"/>
  <c r="H396" i="6"/>
  <c r="J396" i="6"/>
  <c r="P396" i="6" s="1"/>
  <c r="K396" i="6"/>
  <c r="H397" i="6"/>
  <c r="J397" i="6"/>
  <c r="P397" i="6" s="1"/>
  <c r="K397" i="6"/>
  <c r="H398" i="6"/>
  <c r="J398" i="6"/>
  <c r="P398" i="6" s="1"/>
  <c r="K398" i="6"/>
  <c r="L398" i="6" s="1"/>
  <c r="H399" i="6"/>
  <c r="J399" i="6"/>
  <c r="P399" i="6" s="1"/>
  <c r="K399" i="6"/>
  <c r="H400" i="6"/>
  <c r="J400" i="6"/>
  <c r="K400" i="6"/>
  <c r="H402" i="6"/>
  <c r="J402" i="6"/>
  <c r="P402" i="6" s="1"/>
  <c r="K402" i="6"/>
  <c r="H403" i="6"/>
  <c r="J403" i="6"/>
  <c r="P403" i="6" s="1"/>
  <c r="K403" i="6"/>
  <c r="L403" i="6" s="1"/>
  <c r="H404" i="6"/>
  <c r="J404" i="6"/>
  <c r="P404" i="6" s="1"/>
  <c r="K404" i="6"/>
  <c r="H405" i="6"/>
  <c r="J405" i="6"/>
  <c r="P405" i="6" s="1"/>
  <c r="K405" i="6"/>
  <c r="H406" i="6"/>
  <c r="J406" i="6"/>
  <c r="P406" i="6" s="1"/>
  <c r="K406" i="6"/>
  <c r="H407" i="6"/>
  <c r="J407" i="6"/>
  <c r="K407" i="6"/>
  <c r="L407" i="6" s="1"/>
  <c r="P407" i="6"/>
  <c r="H408" i="6"/>
  <c r="J408" i="6"/>
  <c r="K408" i="6"/>
  <c r="H409" i="6"/>
  <c r="J409" i="6"/>
  <c r="P409" i="6" s="1"/>
  <c r="K409" i="6"/>
  <c r="H410" i="6"/>
  <c r="J410" i="6"/>
  <c r="P410" i="6" s="1"/>
  <c r="K410" i="6"/>
  <c r="L410" i="6" s="1"/>
  <c r="H411" i="6"/>
  <c r="J411" i="6"/>
  <c r="K411" i="6"/>
  <c r="L411" i="6" s="1"/>
  <c r="N411" i="6" s="1"/>
  <c r="P411" i="6"/>
  <c r="H413" i="6"/>
  <c r="J413" i="6"/>
  <c r="P413" i="6" s="1"/>
  <c r="K413" i="6"/>
  <c r="H414" i="6"/>
  <c r="J414" i="6"/>
  <c r="P414" i="6" s="1"/>
  <c r="K414" i="6"/>
  <c r="H415" i="6"/>
  <c r="J415" i="6"/>
  <c r="P415" i="6" s="1"/>
  <c r="K415" i="6"/>
  <c r="H416" i="6"/>
  <c r="J416" i="6"/>
  <c r="K416" i="6"/>
  <c r="H417" i="6"/>
  <c r="J417" i="6"/>
  <c r="P417" i="6" s="1"/>
  <c r="K417" i="6"/>
  <c r="H418" i="6"/>
  <c r="J418" i="6"/>
  <c r="P418" i="6" s="1"/>
  <c r="K418" i="6"/>
  <c r="H419" i="6"/>
  <c r="J419" i="6"/>
  <c r="P419" i="6" s="1"/>
  <c r="K419" i="6"/>
  <c r="J421" i="6"/>
  <c r="P421" i="6" s="1"/>
  <c r="K421" i="6"/>
  <c r="J422" i="6"/>
  <c r="P422" i="6" s="1"/>
  <c r="K422" i="6"/>
  <c r="J423" i="6"/>
  <c r="P423" i="6" s="1"/>
  <c r="K423" i="6"/>
  <c r="J424" i="6"/>
  <c r="K424" i="6"/>
  <c r="J425" i="6"/>
  <c r="P425" i="6" s="1"/>
  <c r="K425" i="6"/>
  <c r="J426" i="6"/>
  <c r="P426" i="6" s="1"/>
  <c r="K426" i="6"/>
  <c r="J427" i="6"/>
  <c r="P427" i="6" s="1"/>
  <c r="K427" i="6"/>
  <c r="J428" i="6"/>
  <c r="K428" i="6"/>
  <c r="J429" i="6"/>
  <c r="P429" i="6" s="1"/>
  <c r="K429" i="6"/>
  <c r="J430" i="6"/>
  <c r="P430" i="6" s="1"/>
  <c r="K430" i="6"/>
  <c r="J431" i="6"/>
  <c r="P431" i="6" s="1"/>
  <c r="K431" i="6"/>
  <c r="K17" i="6"/>
  <c r="J17" i="6"/>
  <c r="P17" i="6" s="1"/>
  <c r="H17" i="6"/>
  <c r="U66" i="2"/>
  <c r="O432" i="6"/>
  <c r="M432" i="6"/>
  <c r="N15" i="6"/>
  <c r="D55" i="3"/>
  <c r="D42" i="3"/>
  <c r="D37" i="3"/>
  <c r="D30" i="3"/>
  <c r="L383" i="6" l="1"/>
  <c r="Q383" i="6" s="1"/>
  <c r="C385" i="2" s="1"/>
  <c r="X385" i="2" s="1"/>
  <c r="L331" i="6"/>
  <c r="Q331" i="6" s="1"/>
  <c r="C333" i="2" s="1"/>
  <c r="X333" i="2" s="1"/>
  <c r="L320" i="6"/>
  <c r="L201" i="6"/>
  <c r="L179" i="6"/>
  <c r="Q179" i="6" s="1"/>
  <c r="C180" i="2" s="1"/>
  <c r="X180" i="2" s="1"/>
  <c r="L143" i="6"/>
  <c r="Q143" i="6" s="1"/>
  <c r="C144" i="2" s="1"/>
  <c r="X144" i="2" s="1"/>
  <c r="L70" i="6"/>
  <c r="L423" i="6"/>
  <c r="N423" i="6" s="1"/>
  <c r="L413" i="6"/>
  <c r="L360" i="6"/>
  <c r="Q360" i="6" s="1"/>
  <c r="C362" i="2" s="1"/>
  <c r="X362" i="2" s="1"/>
  <c r="L200" i="6"/>
  <c r="N200" i="6" s="1"/>
  <c r="L81" i="6"/>
  <c r="N81" i="6" s="1"/>
  <c r="L268" i="6"/>
  <c r="Q268" i="6" s="1"/>
  <c r="C269" i="2" s="1"/>
  <c r="X269" i="2" s="1"/>
  <c r="L153" i="6"/>
  <c r="L122" i="6"/>
  <c r="N122" i="6" s="1"/>
  <c r="L314" i="6"/>
  <c r="L415" i="6"/>
  <c r="L394" i="6"/>
  <c r="N394" i="6" s="1"/>
  <c r="L367" i="6"/>
  <c r="N367" i="6" s="1"/>
  <c r="L229" i="6"/>
  <c r="N229" i="6" s="1"/>
  <c r="L121" i="6"/>
  <c r="L62" i="6"/>
  <c r="Q62" i="6" s="1"/>
  <c r="C63" i="2" s="1"/>
  <c r="I63" i="2" s="1"/>
  <c r="X63" i="2" s="1"/>
  <c r="L406" i="6"/>
  <c r="N406" i="6" s="1"/>
  <c r="L198" i="6"/>
  <c r="N198" i="6" s="1"/>
  <c r="L134" i="6"/>
  <c r="N134" i="6" s="1"/>
  <c r="L313" i="6"/>
  <c r="L255" i="6"/>
  <c r="Q255" i="6" s="1"/>
  <c r="C256" i="2" s="1"/>
  <c r="X256" i="2" s="1"/>
  <c r="L232" i="6"/>
  <c r="Q232" i="6" s="1"/>
  <c r="C233" i="2" s="1"/>
  <c r="X233" i="2" s="1"/>
  <c r="L164" i="6"/>
  <c r="Q164" i="6" s="1"/>
  <c r="C165" i="2" s="1"/>
  <c r="X165" i="2" s="1"/>
  <c r="L155" i="6"/>
  <c r="Q155" i="6" s="1"/>
  <c r="C156" i="2" s="1"/>
  <c r="X156" i="2" s="1"/>
  <c r="L129" i="6"/>
  <c r="N129" i="6" s="1"/>
  <c r="L124" i="6"/>
  <c r="N124" i="6" s="1"/>
  <c r="L98" i="6"/>
  <c r="N98" i="6" s="1"/>
  <c r="L92" i="6"/>
  <c r="L61" i="6"/>
  <c r="L427" i="6"/>
  <c r="N427" i="6" s="1"/>
  <c r="L421" i="6"/>
  <c r="L395" i="6"/>
  <c r="Q395" i="6" s="1"/>
  <c r="C397" i="2" s="1"/>
  <c r="X397" i="2" s="1"/>
  <c r="L370" i="6"/>
  <c r="N370" i="6" s="1"/>
  <c r="L276" i="6"/>
  <c r="Q276" i="6" s="1"/>
  <c r="C278" i="2" s="1"/>
  <c r="X278" i="2" s="1"/>
  <c r="L210" i="6"/>
  <c r="L192" i="6"/>
  <c r="L45" i="6"/>
  <c r="N45" i="6" s="1"/>
  <c r="L312" i="6"/>
  <c r="Q312" i="6" s="1"/>
  <c r="C314" i="2" s="1"/>
  <c r="X314" i="2" s="1"/>
  <c r="L217" i="6"/>
  <c r="L151" i="6"/>
  <c r="L147" i="6"/>
  <c r="N147" i="6" s="1"/>
  <c r="L49" i="6"/>
  <c r="N49" i="6" s="1"/>
  <c r="L41" i="6"/>
  <c r="L30" i="6"/>
  <c r="L346" i="6"/>
  <c r="N346" i="6" s="1"/>
  <c r="L338" i="6"/>
  <c r="L319" i="6"/>
  <c r="Q319" i="6" s="1"/>
  <c r="C321" i="2" s="1"/>
  <c r="X321" i="2" s="1"/>
  <c r="L279" i="6"/>
  <c r="L213" i="6"/>
  <c r="L112" i="6"/>
  <c r="L26" i="6"/>
  <c r="L17" i="6"/>
  <c r="N17" i="6" s="1"/>
  <c r="L282" i="6"/>
  <c r="N282" i="6" s="1"/>
  <c r="L133" i="6"/>
  <c r="N133" i="6" s="1"/>
  <c r="L73" i="6"/>
  <c r="L393" i="6"/>
  <c r="L379" i="6"/>
  <c r="L363" i="6"/>
  <c r="L322" i="6"/>
  <c r="N322" i="6" s="1"/>
  <c r="L258" i="6"/>
  <c r="L208" i="6"/>
  <c r="N208" i="6" s="1"/>
  <c r="L199" i="6"/>
  <c r="N199" i="6" s="1"/>
  <c r="L102" i="6"/>
  <c r="N102" i="6" s="1"/>
  <c r="L93" i="6"/>
  <c r="N93" i="6" s="1"/>
  <c r="L85" i="6"/>
  <c r="Q85" i="6" s="1"/>
  <c r="C86" i="2" s="1"/>
  <c r="X86" i="2" s="1"/>
  <c r="L25" i="6"/>
  <c r="Q25" i="6" s="1"/>
  <c r="L231" i="6"/>
  <c r="Q231" i="6" s="1"/>
  <c r="C232" i="2" s="1"/>
  <c r="X232" i="2" s="1"/>
  <c r="P122" i="6"/>
  <c r="P62" i="6"/>
  <c r="P344" i="6"/>
  <c r="P268" i="6"/>
  <c r="P189" i="6"/>
  <c r="L378" i="6"/>
  <c r="N378" i="6" s="1"/>
  <c r="L422" i="6"/>
  <c r="L374" i="6"/>
  <c r="L336" i="6"/>
  <c r="Q336" i="6" s="1"/>
  <c r="C338" i="2" s="1"/>
  <c r="X338" i="2" s="1"/>
  <c r="L310" i="6"/>
  <c r="N310" i="6" s="1"/>
  <c r="L218" i="6"/>
  <c r="N218" i="6" s="1"/>
  <c r="L169" i="6"/>
  <c r="L152" i="6"/>
  <c r="L117" i="6"/>
  <c r="N117" i="6" s="1"/>
  <c r="L101" i="6"/>
  <c r="L88" i="6"/>
  <c r="L50" i="6"/>
  <c r="N50" i="6" s="1"/>
  <c r="L42" i="6"/>
  <c r="Q42" i="6" s="1"/>
  <c r="C43" i="2" s="1"/>
  <c r="X43" i="2" s="1"/>
  <c r="Q407" i="6"/>
  <c r="C409" i="2" s="1"/>
  <c r="X409" i="2" s="1"/>
  <c r="N407" i="6"/>
  <c r="Q415" i="6"/>
  <c r="C417" i="2" s="1"/>
  <c r="X417" i="2" s="1"/>
  <c r="N415" i="6"/>
  <c r="Q367" i="6"/>
  <c r="C369" i="2" s="1"/>
  <c r="X369" i="2" s="1"/>
  <c r="Q413" i="6"/>
  <c r="N413" i="6"/>
  <c r="L408" i="6"/>
  <c r="L380" i="6"/>
  <c r="L369" i="6"/>
  <c r="N369" i="6" s="1"/>
  <c r="L365" i="6"/>
  <c r="N365" i="6" s="1"/>
  <c r="L324" i="6"/>
  <c r="N324" i="6" s="1"/>
  <c r="L321" i="6"/>
  <c r="L297" i="6"/>
  <c r="L287" i="6"/>
  <c r="N287" i="6" s="1"/>
  <c r="L273" i="6"/>
  <c r="N273" i="6" s="1"/>
  <c r="L211" i="6"/>
  <c r="N211" i="6" s="1"/>
  <c r="L162" i="6"/>
  <c r="P81" i="6"/>
  <c r="L138" i="6"/>
  <c r="Q138" i="6" s="1"/>
  <c r="C139" i="2" s="1"/>
  <c r="O139" i="2" s="1"/>
  <c r="L125" i="6"/>
  <c r="L77" i="6"/>
  <c r="N77" i="6" s="1"/>
  <c r="L59" i="6"/>
  <c r="L35" i="6"/>
  <c r="L372" i="6"/>
  <c r="P360" i="6"/>
  <c r="L357" i="6"/>
  <c r="N357" i="6" s="1"/>
  <c r="L345" i="6"/>
  <c r="N345" i="6" s="1"/>
  <c r="L327" i="6"/>
  <c r="P310" i="6"/>
  <c r="L303" i="6"/>
  <c r="L203" i="6"/>
  <c r="Q203" i="6" s="1"/>
  <c r="L172" i="6"/>
  <c r="L165" i="6"/>
  <c r="N165" i="6" s="1"/>
  <c r="P153" i="6"/>
  <c r="P133" i="6"/>
  <c r="L89" i="6"/>
  <c r="L396" i="6"/>
  <c r="Q396" i="6" s="1"/>
  <c r="C398" i="2" s="1"/>
  <c r="X398" i="2" s="1"/>
  <c r="P320" i="6"/>
  <c r="L286" i="6"/>
  <c r="N286" i="6" s="1"/>
  <c r="L271" i="6"/>
  <c r="N271" i="6" s="1"/>
  <c r="L249" i="6"/>
  <c r="Q249" i="6" s="1"/>
  <c r="C250" i="2" s="1"/>
  <c r="X250" i="2" s="1"/>
  <c r="L351" i="6"/>
  <c r="L333" i="6"/>
  <c r="L264" i="6"/>
  <c r="N264" i="6" s="1"/>
  <c r="L252" i="6"/>
  <c r="N252" i="6" s="1"/>
  <c r="L242" i="6"/>
  <c r="Q242" i="6" s="1"/>
  <c r="C243" i="2" s="1"/>
  <c r="X243" i="2" s="1"/>
  <c r="L228" i="6"/>
  <c r="N228" i="6" s="1"/>
  <c r="L220" i="6"/>
  <c r="L206" i="6"/>
  <c r="L190" i="6"/>
  <c r="Q190" i="6" s="1"/>
  <c r="C191" i="2" s="1"/>
  <c r="X191" i="2" s="1"/>
  <c r="L183" i="6"/>
  <c r="Q183" i="6" s="1"/>
  <c r="C184" i="2" s="1"/>
  <c r="X184" i="2" s="1"/>
  <c r="L175" i="6"/>
  <c r="N175" i="6" s="1"/>
  <c r="L168" i="6"/>
  <c r="N168" i="6" s="1"/>
  <c r="L141" i="6"/>
  <c r="N141" i="6" s="1"/>
  <c r="L116" i="6"/>
  <c r="L104" i="6"/>
  <c r="L76" i="6"/>
  <c r="N76" i="6" s="1"/>
  <c r="Q27" i="6"/>
  <c r="C27" i="2" s="1"/>
  <c r="X27" i="2" s="1"/>
  <c r="L371" i="6"/>
  <c r="Q371" i="6" s="1"/>
  <c r="C373" i="2" s="1"/>
  <c r="X373" i="2" s="1"/>
  <c r="L295" i="6"/>
  <c r="Q295" i="6" s="1"/>
  <c r="C297" i="2" s="1"/>
  <c r="X297" i="2" s="1"/>
  <c r="L275" i="6"/>
  <c r="L256" i="6"/>
  <c r="Q256" i="6" s="1"/>
  <c r="C257" i="2" s="1"/>
  <c r="X257" i="2" s="1"/>
  <c r="L216" i="6"/>
  <c r="N216" i="6" s="1"/>
  <c r="L193" i="6"/>
  <c r="L186" i="6"/>
  <c r="L120" i="6"/>
  <c r="L79" i="6"/>
  <c r="L69" i="6"/>
  <c r="N69" i="6" s="1"/>
  <c r="L53" i="6"/>
  <c r="N53" i="6" s="1"/>
  <c r="L22" i="6"/>
  <c r="N22" i="6" s="1"/>
  <c r="L419" i="6"/>
  <c r="Q419" i="6" s="1"/>
  <c r="C421" i="2" s="1"/>
  <c r="X421" i="2" s="1"/>
  <c r="L409" i="6"/>
  <c r="L385" i="6"/>
  <c r="P370" i="6"/>
  <c r="L325" i="6"/>
  <c r="N325" i="6" s="1"/>
  <c r="L315" i="6"/>
  <c r="L301" i="6"/>
  <c r="L288" i="6"/>
  <c r="Q288" i="6" s="1"/>
  <c r="C290" i="2" s="1"/>
  <c r="X290" i="2" s="1"/>
  <c r="L278" i="6"/>
  <c r="L248" i="6"/>
  <c r="N248" i="6" s="1"/>
  <c r="L182" i="6"/>
  <c r="N182" i="6" s="1"/>
  <c r="L177" i="6"/>
  <c r="N177" i="6" s="1"/>
  <c r="L115" i="6"/>
  <c r="L96" i="6"/>
  <c r="L60" i="6"/>
  <c r="L52" i="6"/>
  <c r="N52" i="6" s="1"/>
  <c r="L44" i="6"/>
  <c r="N44" i="6" s="1"/>
  <c r="L36" i="6"/>
  <c r="L418" i="6"/>
  <c r="N418" i="6" s="1"/>
  <c r="L353" i="6"/>
  <c r="N353" i="6" s="1"/>
  <c r="L342" i="6"/>
  <c r="N342" i="6" s="1"/>
  <c r="L185" i="6"/>
  <c r="L170" i="6"/>
  <c r="N170" i="6" s="1"/>
  <c r="L126" i="6"/>
  <c r="Q126" i="6" s="1"/>
  <c r="C127" i="2" s="1"/>
  <c r="X127" i="2" s="1"/>
  <c r="Q122" i="6"/>
  <c r="C123" i="2" s="1"/>
  <c r="X123" i="2" s="1"/>
  <c r="L21" i="6"/>
  <c r="L402" i="6"/>
  <c r="N402" i="6" s="1"/>
  <c r="L397" i="6"/>
  <c r="Q397" i="6" s="1"/>
  <c r="C399" i="2" s="1"/>
  <c r="X399" i="2" s="1"/>
  <c r="L373" i="6"/>
  <c r="N373" i="6" s="1"/>
  <c r="L349" i="6"/>
  <c r="L335" i="6"/>
  <c r="L318" i="6"/>
  <c r="N318" i="6" s="1"/>
  <c r="L293" i="6"/>
  <c r="N293" i="6" s="1"/>
  <c r="L281" i="6"/>
  <c r="N281" i="6" s="1"/>
  <c r="L269" i="6"/>
  <c r="N269" i="6" s="1"/>
  <c r="L266" i="6"/>
  <c r="N266" i="6" s="1"/>
  <c r="L262" i="6"/>
  <c r="Q262" i="6" s="1"/>
  <c r="C263" i="2" s="1"/>
  <c r="X263" i="2" s="1"/>
  <c r="L244" i="6"/>
  <c r="Q244" i="6" s="1"/>
  <c r="C245" i="2" s="1"/>
  <c r="X245" i="2" s="1"/>
  <c r="L240" i="6"/>
  <c r="L234" i="6"/>
  <c r="N234" i="6" s="1"/>
  <c r="L130" i="6"/>
  <c r="N130" i="6" s="1"/>
  <c r="L118" i="6"/>
  <c r="L109" i="6"/>
  <c r="Q102" i="6"/>
  <c r="C103" i="2" s="1"/>
  <c r="L90" i="6"/>
  <c r="Q90" i="6" s="1"/>
  <c r="C91" i="2" s="1"/>
  <c r="X91" i="2" s="1"/>
  <c r="N258" i="6"/>
  <c r="Q258" i="6"/>
  <c r="C259" i="2" s="1"/>
  <c r="X259" i="2" s="1"/>
  <c r="N274" i="6"/>
  <c r="Q274" i="6"/>
  <c r="C276" i="2" s="1"/>
  <c r="X276" i="2" s="1"/>
  <c r="Q408" i="6"/>
  <c r="C410" i="2" s="1"/>
  <c r="X410" i="2" s="1"/>
  <c r="N408" i="6"/>
  <c r="Q324" i="6"/>
  <c r="C326" i="2" s="1"/>
  <c r="X326" i="2" s="1"/>
  <c r="Q403" i="6"/>
  <c r="C405" i="2" s="1"/>
  <c r="X405" i="2" s="1"/>
  <c r="N403" i="6"/>
  <c r="L347" i="6"/>
  <c r="L305" i="6"/>
  <c r="N305" i="6" s="1"/>
  <c r="P259" i="6"/>
  <c r="L259" i="6"/>
  <c r="N259" i="6" s="1"/>
  <c r="L251" i="6"/>
  <c r="C415" i="2"/>
  <c r="X415" i="2" s="1"/>
  <c r="P366" i="6"/>
  <c r="L366" i="6"/>
  <c r="N366" i="6" s="1"/>
  <c r="L241" i="6"/>
  <c r="N241" i="6" s="1"/>
  <c r="L225" i="6"/>
  <c r="P225" i="6"/>
  <c r="L48" i="6"/>
  <c r="N48" i="6" s="1"/>
  <c r="Q372" i="6"/>
  <c r="C374" i="2" s="1"/>
  <c r="X374" i="2" s="1"/>
  <c r="N372" i="6"/>
  <c r="L339" i="6"/>
  <c r="L308" i="6"/>
  <c r="P308" i="6"/>
  <c r="N150" i="6"/>
  <c r="N74" i="6"/>
  <c r="Q74" i="6"/>
  <c r="C75" i="2" s="1"/>
  <c r="X75" i="2" s="1"/>
  <c r="P265" i="6"/>
  <c r="L265" i="6"/>
  <c r="N265" i="6" s="1"/>
  <c r="C204" i="2"/>
  <c r="X204" i="2" s="1"/>
  <c r="N138" i="6"/>
  <c r="L307" i="6"/>
  <c r="Q307" i="6" s="1"/>
  <c r="C309" i="2" s="1"/>
  <c r="X309" i="2" s="1"/>
  <c r="N153" i="6"/>
  <c r="Q153" i="6"/>
  <c r="C154" i="2" s="1"/>
  <c r="X154" i="2" s="1"/>
  <c r="P408" i="6"/>
  <c r="L399" i="6"/>
  <c r="N399" i="6" s="1"/>
  <c r="L389" i="6"/>
  <c r="N389" i="6" s="1"/>
  <c r="L382" i="6"/>
  <c r="P371" i="6"/>
  <c r="Q264" i="6"/>
  <c r="C265" i="2" s="1"/>
  <c r="X265" i="2" s="1"/>
  <c r="L257" i="6"/>
  <c r="N257" i="6" s="1"/>
  <c r="L254" i="6"/>
  <c r="N254" i="6" s="1"/>
  <c r="L227" i="6"/>
  <c r="Q227" i="6" s="1"/>
  <c r="C228" i="2" s="1"/>
  <c r="X228" i="2" s="1"/>
  <c r="L224" i="6"/>
  <c r="L156" i="6"/>
  <c r="N156" i="6" s="1"/>
  <c r="L113" i="6"/>
  <c r="L54" i="6"/>
  <c r="Q54" i="6" s="1"/>
  <c r="C55" i="2" s="1"/>
  <c r="X55" i="2" s="1"/>
  <c r="Q50" i="6"/>
  <c r="C51" i="2" s="1"/>
  <c r="X51" i="2" s="1"/>
  <c r="P302" i="6"/>
  <c r="L302" i="6"/>
  <c r="P274" i="6"/>
  <c r="P354" i="6"/>
  <c r="L354" i="6"/>
  <c r="N354" i="6" s="1"/>
  <c r="L414" i="6"/>
  <c r="L270" i="6"/>
  <c r="Q201" i="6"/>
  <c r="C202" i="2" s="1"/>
  <c r="X202" i="2" s="1"/>
  <c r="N201" i="6"/>
  <c r="P380" i="6"/>
  <c r="L337" i="6"/>
  <c r="N337" i="6" s="1"/>
  <c r="N312" i="6"/>
  <c r="L296" i="6"/>
  <c r="P296" i="6"/>
  <c r="L145" i="6"/>
  <c r="L32" i="6"/>
  <c r="P32" i="6"/>
  <c r="L391" i="6"/>
  <c r="L377" i="6"/>
  <c r="P306" i="6"/>
  <c r="L306" i="6"/>
  <c r="N306" i="6" s="1"/>
  <c r="L291" i="6"/>
  <c r="N291" i="6" s="1"/>
  <c r="L283" i="6"/>
  <c r="Q283" i="6" s="1"/>
  <c r="C285" i="2" s="1"/>
  <c r="X285" i="2" s="1"/>
  <c r="P246" i="6"/>
  <c r="L246" i="6"/>
  <c r="L226" i="6"/>
  <c r="Q226" i="6" s="1"/>
  <c r="C227" i="2" s="1"/>
  <c r="X227" i="2" s="1"/>
  <c r="P219" i="6"/>
  <c r="L219" i="6"/>
  <c r="L167" i="6"/>
  <c r="Q167" i="6" s="1"/>
  <c r="C168" i="2" s="1"/>
  <c r="X168" i="2" s="1"/>
  <c r="P167" i="6"/>
  <c r="L215" i="6"/>
  <c r="L205" i="6"/>
  <c r="L194" i="6"/>
  <c r="Q194" i="6" s="1"/>
  <c r="C195" i="2" s="1"/>
  <c r="X195" i="2" s="1"/>
  <c r="L184" i="6"/>
  <c r="N184" i="6" s="1"/>
  <c r="L100" i="6"/>
  <c r="L64" i="6"/>
  <c r="L187" i="6"/>
  <c r="N187" i="6" s="1"/>
  <c r="L160" i="6"/>
  <c r="Q160" i="6" s="1"/>
  <c r="C161" i="2" s="1"/>
  <c r="X161" i="2" s="1"/>
  <c r="L144" i="6"/>
  <c r="L71" i="6"/>
  <c r="Q71" i="6" s="1"/>
  <c r="C72" i="2" s="1"/>
  <c r="X72" i="2" s="1"/>
  <c r="L68" i="6"/>
  <c r="L214" i="6"/>
  <c r="L140" i="6"/>
  <c r="L40" i="6"/>
  <c r="N40" i="6" s="1"/>
  <c r="L31" i="6"/>
  <c r="Q31" i="6" s="1"/>
  <c r="C31" i="2" s="1"/>
  <c r="X31" i="2" s="1"/>
  <c r="L247" i="6"/>
  <c r="N247" i="6" s="1"/>
  <c r="L235" i="6"/>
  <c r="P175" i="6"/>
  <c r="L163" i="6"/>
  <c r="L159" i="6"/>
  <c r="N159" i="6" s="1"/>
  <c r="L137" i="6"/>
  <c r="Q98" i="6"/>
  <c r="C99" i="2" s="1"/>
  <c r="Q86" i="6"/>
  <c r="C87" i="2" s="1"/>
  <c r="X87" i="2" s="1"/>
  <c r="L47" i="6"/>
  <c r="Q329" i="6"/>
  <c r="C331" i="2" s="1"/>
  <c r="X331" i="2" s="1"/>
  <c r="L309" i="6"/>
  <c r="Q281" i="6"/>
  <c r="C283" i="2" s="1"/>
  <c r="X283" i="2" s="1"/>
  <c r="L146" i="6"/>
  <c r="L107" i="6"/>
  <c r="Q107" i="6" s="1"/>
  <c r="C108" i="2" s="1"/>
  <c r="L67" i="6"/>
  <c r="N67" i="6" s="1"/>
  <c r="N62" i="6"/>
  <c r="P49" i="6"/>
  <c r="P45" i="6"/>
  <c r="L332" i="6"/>
  <c r="N332" i="6" s="1"/>
  <c r="L323" i="6"/>
  <c r="L243" i="6"/>
  <c r="L209" i="6"/>
  <c r="P199" i="6"/>
  <c r="L195" i="6"/>
  <c r="Q195" i="6" s="1"/>
  <c r="C196" i="2" s="1"/>
  <c r="X196" i="2" s="1"/>
  <c r="L171" i="6"/>
  <c r="Q171" i="6" s="1"/>
  <c r="C172" i="2" s="1"/>
  <c r="X172" i="2" s="1"/>
  <c r="P151" i="6"/>
  <c r="L139" i="6"/>
  <c r="L132" i="6"/>
  <c r="L82" i="6"/>
  <c r="L78" i="6"/>
  <c r="Q78" i="6" s="1"/>
  <c r="C79" i="2" s="1"/>
  <c r="X79" i="2" s="1"/>
  <c r="L33" i="6"/>
  <c r="N33" i="6" s="1"/>
  <c r="L375" i="6"/>
  <c r="N375" i="6" s="1"/>
  <c r="L359" i="6"/>
  <c r="L317" i="6"/>
  <c r="L311" i="6"/>
  <c r="N311" i="6" s="1"/>
  <c r="L299" i="6"/>
  <c r="N299" i="6" s="1"/>
  <c r="L284" i="6"/>
  <c r="N284" i="6" s="1"/>
  <c r="L239" i="6"/>
  <c r="Q239" i="6" s="1"/>
  <c r="L230" i="6"/>
  <c r="N230" i="6" s="1"/>
  <c r="L223" i="6"/>
  <c r="L191" i="6"/>
  <c r="L174" i="6"/>
  <c r="L157" i="6"/>
  <c r="N157" i="6" s="1"/>
  <c r="L127" i="6"/>
  <c r="L114" i="6"/>
  <c r="L106" i="6"/>
  <c r="L103" i="6"/>
  <c r="L72" i="6"/>
  <c r="Q72" i="6" s="1"/>
  <c r="C73" i="2" s="1"/>
  <c r="X73" i="2" s="1"/>
  <c r="L55" i="6"/>
  <c r="L148" i="6"/>
  <c r="L29" i="6"/>
  <c r="N29" i="6" s="1"/>
  <c r="L18" i="6"/>
  <c r="F19" i="2"/>
  <c r="L19" i="2"/>
  <c r="R19" i="2"/>
  <c r="I19" i="2"/>
  <c r="F66" i="2"/>
  <c r="F181" i="2"/>
  <c r="O238" i="2"/>
  <c r="R238" i="2"/>
  <c r="U238" i="2"/>
  <c r="W88" i="2"/>
  <c r="L430" i="6"/>
  <c r="N430" i="6" s="1"/>
  <c r="L425" i="6"/>
  <c r="Q425" i="6" s="1"/>
  <c r="C427" i="2" s="1"/>
  <c r="X427" i="2" s="1"/>
  <c r="L424" i="6"/>
  <c r="Q424" i="6" s="1"/>
  <c r="C426" i="2" s="1"/>
  <c r="X426" i="2" s="1"/>
  <c r="L431" i="6"/>
  <c r="Q431" i="6" s="1"/>
  <c r="C433" i="2" s="1"/>
  <c r="X433" i="2" s="1"/>
  <c r="Q430" i="6"/>
  <c r="C432" i="2" s="1"/>
  <c r="X432" i="2" s="1"/>
  <c r="L426" i="6"/>
  <c r="N426" i="6" s="1"/>
  <c r="L429" i="6"/>
  <c r="N429" i="6" s="1"/>
  <c r="P424" i="6"/>
  <c r="K432" i="6"/>
  <c r="J432" i="6"/>
  <c r="L48" i="3" s="1"/>
  <c r="N384" i="6"/>
  <c r="Q341" i="6"/>
  <c r="C343" i="2" s="1"/>
  <c r="X343" i="2" s="1"/>
  <c r="N244" i="6"/>
  <c r="Q199" i="6"/>
  <c r="C200" i="2" s="1"/>
  <c r="X200" i="2" s="1"/>
  <c r="Q187" i="6"/>
  <c r="C188" i="2" s="1"/>
  <c r="X188" i="2" s="1"/>
  <c r="N155" i="6"/>
  <c r="Q38" i="6"/>
  <c r="C39" i="2" s="1"/>
  <c r="X39" i="2" s="1"/>
  <c r="Q298" i="6"/>
  <c r="C300" i="2" s="1"/>
  <c r="X300" i="2" s="1"/>
  <c r="Q229" i="6"/>
  <c r="C230" i="2" s="1"/>
  <c r="X230" i="2" s="1"/>
  <c r="Q141" i="6"/>
  <c r="C142" i="2" s="1"/>
  <c r="U142" i="2" s="1"/>
  <c r="Q411" i="6"/>
  <c r="C413" i="2" s="1"/>
  <c r="X413" i="2" s="1"/>
  <c r="Q406" i="6"/>
  <c r="C408" i="2" s="1"/>
  <c r="X408" i="2" s="1"/>
  <c r="N395" i="6"/>
  <c r="Q370" i="6"/>
  <c r="C372" i="2" s="1"/>
  <c r="X372" i="2" s="1"/>
  <c r="Q346" i="6"/>
  <c r="C348" i="2" s="1"/>
  <c r="X348" i="2" s="1"/>
  <c r="N295" i="6"/>
  <c r="N249" i="6"/>
  <c r="Q358" i="6"/>
  <c r="C360" i="2" s="1"/>
  <c r="X360" i="2" s="1"/>
  <c r="Q266" i="6"/>
  <c r="C267" i="2" s="1"/>
  <c r="X267" i="2" s="1"/>
  <c r="Q254" i="6"/>
  <c r="Q189" i="6"/>
  <c r="C190" i="2" s="1"/>
  <c r="X190" i="2" s="1"/>
  <c r="Q124" i="6"/>
  <c r="C125" i="2" s="1"/>
  <c r="X125" i="2" s="1"/>
  <c r="Q17" i="6"/>
  <c r="Q334" i="6"/>
  <c r="C336" i="2" s="1"/>
  <c r="X336" i="2" s="1"/>
  <c r="N300" i="6"/>
  <c r="N160" i="6"/>
  <c r="N143" i="6"/>
  <c r="N383" i="6"/>
  <c r="N331" i="6"/>
  <c r="Q394" i="6"/>
  <c r="C396" i="2" s="1"/>
  <c r="X396" i="2" s="1"/>
  <c r="N336" i="6"/>
  <c r="Q322" i="6"/>
  <c r="C324" i="2" s="1"/>
  <c r="X324" i="2" s="1"/>
  <c r="Q228" i="6"/>
  <c r="C229" i="2" s="1"/>
  <c r="X229" i="2" s="1"/>
  <c r="Q177" i="6"/>
  <c r="C178" i="2" s="1"/>
  <c r="X178" i="2" s="1"/>
  <c r="Q134" i="6"/>
  <c r="C135" i="2" s="1"/>
  <c r="X135" i="2" s="1"/>
  <c r="Q429" i="6"/>
  <c r="C431" i="2" s="1"/>
  <c r="X431" i="2" s="1"/>
  <c r="N319" i="6"/>
  <c r="Q305" i="6"/>
  <c r="C307" i="2" s="1"/>
  <c r="X307" i="2" s="1"/>
  <c r="Q129" i="6"/>
  <c r="N232" i="6"/>
  <c r="N42" i="6"/>
  <c r="Q379" i="6"/>
  <c r="C381" i="2" s="1"/>
  <c r="X381" i="2" s="1"/>
  <c r="N379" i="6"/>
  <c r="N422" i="6"/>
  <c r="Q422" i="6"/>
  <c r="C424" i="2" s="1"/>
  <c r="X424" i="2" s="1"/>
  <c r="Q391" i="6"/>
  <c r="C393" i="2" s="1"/>
  <c r="X393" i="2" s="1"/>
  <c r="N391" i="6"/>
  <c r="Q427" i="6"/>
  <c r="C429" i="2" s="1"/>
  <c r="X429" i="2" s="1"/>
  <c r="N396" i="6"/>
  <c r="Q375" i="6"/>
  <c r="C377" i="2" s="1"/>
  <c r="X377" i="2" s="1"/>
  <c r="N347" i="6"/>
  <c r="Q347" i="6"/>
  <c r="C349" i="2" s="1"/>
  <c r="X349" i="2" s="1"/>
  <c r="N338" i="6"/>
  <c r="Q338" i="6"/>
  <c r="C340" i="2" s="1"/>
  <c r="X340" i="2" s="1"/>
  <c r="N327" i="6"/>
  <c r="Q327" i="6"/>
  <c r="C329" i="2" s="1"/>
  <c r="X329" i="2" s="1"/>
  <c r="L316" i="6"/>
  <c r="P316" i="6"/>
  <c r="N278" i="6"/>
  <c r="Q278" i="6"/>
  <c r="C280" i="2" s="1"/>
  <c r="X280" i="2" s="1"/>
  <c r="N186" i="6"/>
  <c r="Q186" i="6"/>
  <c r="C187" i="2" s="1"/>
  <c r="X187" i="2" s="1"/>
  <c r="N275" i="6"/>
  <c r="Q275" i="6"/>
  <c r="C277" i="2" s="1"/>
  <c r="X277" i="2" s="1"/>
  <c r="N414" i="6"/>
  <c r="Q414" i="6"/>
  <c r="C416" i="2" s="1"/>
  <c r="X416" i="2" s="1"/>
  <c r="N385" i="6"/>
  <c r="Q385" i="6"/>
  <c r="C387" i="2" s="1"/>
  <c r="X387" i="2" s="1"/>
  <c r="N344" i="6"/>
  <c r="Q344" i="6"/>
  <c r="N335" i="6"/>
  <c r="Q335" i="6"/>
  <c r="C337" i="2" s="1"/>
  <c r="X337" i="2" s="1"/>
  <c r="N321" i="6"/>
  <c r="Q321" i="6"/>
  <c r="C323" i="2" s="1"/>
  <c r="X323" i="2" s="1"/>
  <c r="Q284" i="6"/>
  <c r="C286" i="2" s="1"/>
  <c r="X286" i="2" s="1"/>
  <c r="Q191" i="6"/>
  <c r="C192" i="2" s="1"/>
  <c r="X192" i="2" s="1"/>
  <c r="N191" i="6"/>
  <c r="N169" i="6"/>
  <c r="Q169" i="6"/>
  <c r="C170" i="2" s="1"/>
  <c r="X170" i="2" s="1"/>
  <c r="L51" i="6"/>
  <c r="P51" i="6"/>
  <c r="C35" i="2"/>
  <c r="X35" i="2" s="1"/>
  <c r="L417" i="6"/>
  <c r="L388" i="6"/>
  <c r="P388" i="6"/>
  <c r="N349" i="6"/>
  <c r="Q349" i="6"/>
  <c r="C351" i="2" s="1"/>
  <c r="X351" i="2" s="1"/>
  <c r="N326" i="6"/>
  <c r="Q326" i="6"/>
  <c r="C328" i="2" s="1"/>
  <c r="X328" i="2" s="1"/>
  <c r="N315" i="6"/>
  <c r="Q315" i="6"/>
  <c r="C317" i="2" s="1"/>
  <c r="X317" i="2" s="1"/>
  <c r="L304" i="6"/>
  <c r="P304" i="6"/>
  <c r="N185" i="6"/>
  <c r="Q185" i="6"/>
  <c r="C186" i="2" s="1"/>
  <c r="X186" i="2" s="1"/>
  <c r="Q159" i="6"/>
  <c r="N398" i="6"/>
  <c r="Q398" i="6"/>
  <c r="C400" i="2" s="1"/>
  <c r="X400" i="2" s="1"/>
  <c r="N380" i="6"/>
  <c r="Q380" i="6"/>
  <c r="C382" i="2" s="1"/>
  <c r="X382" i="2" s="1"/>
  <c r="L364" i="6"/>
  <c r="P364" i="6"/>
  <c r="N277" i="6"/>
  <c r="Q277" i="6"/>
  <c r="C279" i="2" s="1"/>
  <c r="X279" i="2" s="1"/>
  <c r="N205" i="6"/>
  <c r="Q205" i="6"/>
  <c r="C206" i="2" s="1"/>
  <c r="X206" i="2" s="1"/>
  <c r="N162" i="6"/>
  <c r="Q162" i="6"/>
  <c r="C163" i="2" s="1"/>
  <c r="X163" i="2" s="1"/>
  <c r="Q215" i="6"/>
  <c r="C216" i="2" s="1"/>
  <c r="X216" i="2" s="1"/>
  <c r="N215" i="6"/>
  <c r="N393" i="6"/>
  <c r="Q393" i="6"/>
  <c r="N374" i="6"/>
  <c r="Q374" i="6"/>
  <c r="C376" i="2" s="1"/>
  <c r="X376" i="2" s="1"/>
  <c r="L352" i="6"/>
  <c r="P352" i="6"/>
  <c r="N323" i="6"/>
  <c r="Q323" i="6"/>
  <c r="C325" i="2" s="1"/>
  <c r="X325" i="2" s="1"/>
  <c r="N309" i="6"/>
  <c r="Q309" i="6"/>
  <c r="C311" i="2" s="1"/>
  <c r="X311" i="2" s="1"/>
  <c r="L292" i="6"/>
  <c r="P292" i="6"/>
  <c r="Q214" i="6"/>
  <c r="C215" i="2" s="1"/>
  <c r="X215" i="2" s="1"/>
  <c r="N214" i="6"/>
  <c r="N174" i="6"/>
  <c r="Q174" i="6"/>
  <c r="C175" i="2" s="1"/>
  <c r="X175" i="2" s="1"/>
  <c r="N172" i="6"/>
  <c r="Q172" i="6"/>
  <c r="C173" i="2" s="1"/>
  <c r="X173" i="2" s="1"/>
  <c r="N314" i="6"/>
  <c r="Q314" i="6"/>
  <c r="C316" i="2" s="1"/>
  <c r="X316" i="2" s="1"/>
  <c r="N303" i="6"/>
  <c r="Q303" i="6"/>
  <c r="C305" i="2" s="1"/>
  <c r="X305" i="2" s="1"/>
  <c r="L280" i="6"/>
  <c r="P280" i="6"/>
  <c r="N220" i="6"/>
  <c r="Q220" i="6"/>
  <c r="C221" i="2" s="1"/>
  <c r="X221" i="2" s="1"/>
  <c r="N88" i="6"/>
  <c r="Q88" i="6"/>
  <c r="L340" i="6"/>
  <c r="P340" i="6"/>
  <c r="Q423" i="6"/>
  <c r="C425" i="2" s="1"/>
  <c r="X425" i="2" s="1"/>
  <c r="L416" i="6"/>
  <c r="P416" i="6"/>
  <c r="N363" i="6"/>
  <c r="Q363" i="6"/>
  <c r="C365" i="2" s="1"/>
  <c r="X365" i="2" s="1"/>
  <c r="N320" i="6"/>
  <c r="Q320" i="6"/>
  <c r="C322" i="2" s="1"/>
  <c r="X322" i="2" s="1"/>
  <c r="N240" i="6"/>
  <c r="Q240" i="6"/>
  <c r="C241" i="2" s="1"/>
  <c r="X241" i="2" s="1"/>
  <c r="N217" i="6"/>
  <c r="Q217" i="6"/>
  <c r="C218" i="2" s="1"/>
  <c r="X218" i="2" s="1"/>
  <c r="N210" i="6"/>
  <c r="Q210" i="6"/>
  <c r="C211" i="2" s="1"/>
  <c r="X211" i="2" s="1"/>
  <c r="N193" i="6"/>
  <c r="Q193" i="6"/>
  <c r="C194" i="2" s="1"/>
  <c r="X194" i="2" s="1"/>
  <c r="Q409" i="6"/>
  <c r="C411" i="2" s="1"/>
  <c r="X411" i="2" s="1"/>
  <c r="N409" i="6"/>
  <c r="L428" i="6"/>
  <c r="P428" i="6"/>
  <c r="N351" i="6"/>
  <c r="Q351" i="6"/>
  <c r="C353" i="2" s="1"/>
  <c r="X353" i="2" s="1"/>
  <c r="N297" i="6"/>
  <c r="Q297" i="6"/>
  <c r="C299" i="2" s="1"/>
  <c r="X299" i="2" s="1"/>
  <c r="Q263" i="6"/>
  <c r="C264" i="2" s="1"/>
  <c r="X264" i="2" s="1"/>
  <c r="N263" i="6"/>
  <c r="N173" i="6"/>
  <c r="Q173" i="6"/>
  <c r="C174" i="2" s="1"/>
  <c r="X174" i="2" s="1"/>
  <c r="N125" i="6"/>
  <c r="Q125" i="6"/>
  <c r="C126" i="2" s="1"/>
  <c r="X126" i="2" s="1"/>
  <c r="N108" i="6"/>
  <c r="Q108" i="6"/>
  <c r="C109" i="2" s="1"/>
  <c r="N97" i="6"/>
  <c r="Q97" i="6"/>
  <c r="C98" i="2" s="1"/>
  <c r="N91" i="6"/>
  <c r="Q91" i="6"/>
  <c r="C92" i="2" s="1"/>
  <c r="X92" i="2" s="1"/>
  <c r="N301" i="6"/>
  <c r="Q301" i="6"/>
  <c r="C303" i="2" s="1"/>
  <c r="X303" i="2" s="1"/>
  <c r="N410" i="6"/>
  <c r="Q410" i="6"/>
  <c r="C412" i="2" s="1"/>
  <c r="X412" i="2" s="1"/>
  <c r="N339" i="6"/>
  <c r="Q339" i="6"/>
  <c r="C341" i="2" s="1"/>
  <c r="X341" i="2" s="1"/>
  <c r="L328" i="6"/>
  <c r="P328" i="6"/>
  <c r="N302" i="6"/>
  <c r="Q302" i="6"/>
  <c r="C304" i="2" s="1"/>
  <c r="X304" i="2" s="1"/>
  <c r="N285" i="6"/>
  <c r="Q285" i="6"/>
  <c r="C287" i="2" s="1"/>
  <c r="X287" i="2" s="1"/>
  <c r="N279" i="6"/>
  <c r="Q279" i="6"/>
  <c r="C281" i="2" s="1"/>
  <c r="X281" i="2" s="1"/>
  <c r="N213" i="6"/>
  <c r="Q213" i="6"/>
  <c r="C214" i="2" s="1"/>
  <c r="X214" i="2" s="1"/>
  <c r="N221" i="6"/>
  <c r="Q221" i="6"/>
  <c r="C222" i="2" s="1"/>
  <c r="X222" i="2" s="1"/>
  <c r="L400" i="6"/>
  <c r="P400" i="6"/>
  <c r="L376" i="6"/>
  <c r="P376" i="6"/>
  <c r="N362" i="6"/>
  <c r="Q362" i="6"/>
  <c r="N313" i="6"/>
  <c r="Q313" i="6"/>
  <c r="C315" i="2" s="1"/>
  <c r="X315" i="2" s="1"/>
  <c r="N308" i="6"/>
  <c r="Q308" i="6"/>
  <c r="C310" i="2" s="1"/>
  <c r="X310" i="2" s="1"/>
  <c r="Q251" i="6"/>
  <c r="C252" i="2" s="1"/>
  <c r="X252" i="2" s="1"/>
  <c r="N251" i="6"/>
  <c r="Q243" i="6"/>
  <c r="C244" i="2" s="1"/>
  <c r="X244" i="2" s="1"/>
  <c r="N243" i="6"/>
  <c r="N192" i="6"/>
  <c r="Q192" i="6"/>
  <c r="C193" i="2" s="1"/>
  <c r="X193" i="2" s="1"/>
  <c r="N167" i="6"/>
  <c r="Q152" i="6"/>
  <c r="C153" i="2" s="1"/>
  <c r="X153" i="2" s="1"/>
  <c r="N152" i="6"/>
  <c r="N296" i="6"/>
  <c r="Q296" i="6"/>
  <c r="C298" i="2" s="1"/>
  <c r="X298" i="2" s="1"/>
  <c r="N421" i="6"/>
  <c r="Q421" i="6"/>
  <c r="L386" i="6"/>
  <c r="Q365" i="6"/>
  <c r="C367" i="2" s="1"/>
  <c r="X367" i="2" s="1"/>
  <c r="L405" i="6"/>
  <c r="N359" i="6"/>
  <c r="Q359" i="6"/>
  <c r="C361" i="2" s="1"/>
  <c r="X361" i="2" s="1"/>
  <c r="Q353" i="6"/>
  <c r="C355" i="2" s="1"/>
  <c r="X355" i="2" s="1"/>
  <c r="N350" i="6"/>
  <c r="Q350" i="6"/>
  <c r="C352" i="2" s="1"/>
  <c r="X352" i="2" s="1"/>
  <c r="N333" i="6"/>
  <c r="Q333" i="6"/>
  <c r="C335" i="2" s="1"/>
  <c r="X335" i="2" s="1"/>
  <c r="Q293" i="6"/>
  <c r="C295" i="2" s="1"/>
  <c r="F295" i="2" s="1"/>
  <c r="X295" i="2" s="1"/>
  <c r="N262" i="6"/>
  <c r="Q178" i="6"/>
  <c r="C179" i="2" s="1"/>
  <c r="X179" i="2" s="1"/>
  <c r="N178" i="6"/>
  <c r="N360" i="6"/>
  <c r="N348" i="6"/>
  <c r="N288" i="6"/>
  <c r="N276" i="6"/>
  <c r="N268" i="6"/>
  <c r="N250" i="6"/>
  <c r="Q248" i="6"/>
  <c r="C249" i="2" s="1"/>
  <c r="X249" i="2" s="1"/>
  <c r="N242" i="6"/>
  <c r="L236" i="6"/>
  <c r="N227" i="6"/>
  <c r="Q208" i="6"/>
  <c r="Q200" i="6"/>
  <c r="C201" i="2" s="1"/>
  <c r="X201" i="2" s="1"/>
  <c r="N194" i="6"/>
  <c r="L188" i="6"/>
  <c r="N179" i="6"/>
  <c r="Q175" i="6"/>
  <c r="C176" i="2" s="1"/>
  <c r="X176" i="2" s="1"/>
  <c r="N164" i="6"/>
  <c r="N68" i="6"/>
  <c r="Q68" i="6"/>
  <c r="C69" i="2" s="1"/>
  <c r="X69" i="2" s="1"/>
  <c r="N37" i="6"/>
  <c r="Q37" i="6"/>
  <c r="C38" i="2" s="1"/>
  <c r="X38" i="2" s="1"/>
  <c r="N154" i="6"/>
  <c r="Q154" i="6"/>
  <c r="C155" i="2" s="1"/>
  <c r="X155" i="2" s="1"/>
  <c r="L149" i="6"/>
  <c r="P149" i="6"/>
  <c r="N146" i="6"/>
  <c r="Q146" i="6"/>
  <c r="C147" i="2" s="1"/>
  <c r="X147" i="2" s="1"/>
  <c r="N116" i="6"/>
  <c r="Q116" i="6"/>
  <c r="C117" i="2" s="1"/>
  <c r="X117" i="2" s="1"/>
  <c r="N113" i="6"/>
  <c r="Q113" i="6"/>
  <c r="C114" i="2" s="1"/>
  <c r="X114" i="2" s="1"/>
  <c r="L99" i="6"/>
  <c r="P99" i="6"/>
  <c r="N85" i="6"/>
  <c r="N82" i="6"/>
  <c r="Q82" i="6"/>
  <c r="C83" i="2" s="1"/>
  <c r="X83" i="2" s="1"/>
  <c r="N79" i="6"/>
  <c r="Q79" i="6"/>
  <c r="C80" i="2" s="1"/>
  <c r="X80" i="2" s="1"/>
  <c r="N32" i="6"/>
  <c r="Q32" i="6"/>
  <c r="C32" i="2" s="1"/>
  <c r="X32" i="2" s="1"/>
  <c r="N20" i="6"/>
  <c r="Q20" i="6"/>
  <c r="C20" i="2" s="1"/>
  <c r="O20" i="2" s="1"/>
  <c r="L260" i="6"/>
  <c r="N231" i="6"/>
  <c r="L204" i="6"/>
  <c r="Q156" i="6"/>
  <c r="C157" i="2" s="1"/>
  <c r="X157" i="2" s="1"/>
  <c r="L135" i="6"/>
  <c r="P135" i="6"/>
  <c r="N90" i="6"/>
  <c r="N26" i="6"/>
  <c r="Q26" i="6"/>
  <c r="C26" i="2" s="1"/>
  <c r="X26" i="2" s="1"/>
  <c r="N166" i="6"/>
  <c r="Q166" i="6"/>
  <c r="C167" i="2" s="1"/>
  <c r="X167" i="2" s="1"/>
  <c r="L161" i="6"/>
  <c r="P161" i="6"/>
  <c r="N127" i="6"/>
  <c r="Q127" i="6"/>
  <c r="C128" i="2" s="1"/>
  <c r="X128" i="2" s="1"/>
  <c r="N104" i="6"/>
  <c r="Q104" i="6"/>
  <c r="C105" i="2" s="1"/>
  <c r="N96" i="6"/>
  <c r="Q96" i="6"/>
  <c r="N73" i="6"/>
  <c r="Q73" i="6"/>
  <c r="C74" i="2" s="1"/>
  <c r="X74" i="2" s="1"/>
  <c r="N70" i="6"/>
  <c r="Q70" i="6"/>
  <c r="C71" i="2" s="1"/>
  <c r="X71" i="2" s="1"/>
  <c r="Q59" i="6"/>
  <c r="C60" i="2" s="1"/>
  <c r="I60" i="2" s="1"/>
  <c r="X60" i="2" s="1"/>
  <c r="N59" i="6"/>
  <c r="Q402" i="6"/>
  <c r="Q390" i="6"/>
  <c r="C392" i="2" s="1"/>
  <c r="X392" i="2" s="1"/>
  <c r="Q378" i="6"/>
  <c r="C380" i="2" s="1"/>
  <c r="X380" i="2" s="1"/>
  <c r="Q366" i="6"/>
  <c r="C368" i="2" s="1"/>
  <c r="X368" i="2" s="1"/>
  <c r="Q342" i="6"/>
  <c r="C344" i="2" s="1"/>
  <c r="X344" i="2" s="1"/>
  <c r="Q330" i="6"/>
  <c r="C332" i="2" s="1"/>
  <c r="X332" i="2" s="1"/>
  <c r="Q318" i="6"/>
  <c r="C320" i="2" s="1"/>
  <c r="X320" i="2" s="1"/>
  <c r="Q306" i="6"/>
  <c r="C308" i="2" s="1"/>
  <c r="X308" i="2" s="1"/>
  <c r="Q271" i="6"/>
  <c r="C272" i="2" s="1"/>
  <c r="X272" i="2" s="1"/>
  <c r="Q261" i="6"/>
  <c r="C262" i="2" s="1"/>
  <c r="X262" i="2" s="1"/>
  <c r="P243" i="6"/>
  <c r="P235" i="6"/>
  <c r="P195" i="6"/>
  <c r="Q168" i="6"/>
  <c r="C169" i="2" s="1"/>
  <c r="X169" i="2" s="1"/>
  <c r="N151" i="6"/>
  <c r="Q151" i="6"/>
  <c r="C152" i="2" s="1"/>
  <c r="X152" i="2" s="1"/>
  <c r="N140" i="6"/>
  <c r="Q140" i="6"/>
  <c r="C141" i="2" s="1"/>
  <c r="O141" i="2" s="1"/>
  <c r="N132" i="6"/>
  <c r="Q132" i="6"/>
  <c r="N78" i="6"/>
  <c r="Q67" i="6"/>
  <c r="N36" i="6"/>
  <c r="Q36" i="6"/>
  <c r="C37" i="2" s="1"/>
  <c r="X37" i="2" s="1"/>
  <c r="L28" i="6"/>
  <c r="P28" i="6"/>
  <c r="N19" i="6"/>
  <c r="L404" i="6"/>
  <c r="Q265" i="6"/>
  <c r="C266" i="2" s="1"/>
  <c r="X266" i="2" s="1"/>
  <c r="Q259" i="6"/>
  <c r="C260" i="2" s="1"/>
  <c r="X260" i="2" s="1"/>
  <c r="L245" i="6"/>
  <c r="L197" i="6"/>
  <c r="N145" i="6"/>
  <c r="Q145" i="6"/>
  <c r="C146" i="2" s="1"/>
  <c r="X146" i="2" s="1"/>
  <c r="N121" i="6"/>
  <c r="Q121" i="6"/>
  <c r="C122" i="2" s="1"/>
  <c r="X122" i="2" s="1"/>
  <c r="N118" i="6"/>
  <c r="Q118" i="6"/>
  <c r="C119" i="2" s="1"/>
  <c r="X119" i="2" s="1"/>
  <c r="N115" i="6"/>
  <c r="Q115" i="6"/>
  <c r="C116" i="2" s="1"/>
  <c r="X116" i="2" s="1"/>
  <c r="N101" i="6"/>
  <c r="Q101" i="6"/>
  <c r="C102" i="2" s="1"/>
  <c r="N84" i="6"/>
  <c r="Q84" i="6"/>
  <c r="L75" i="6"/>
  <c r="P75" i="6"/>
  <c r="N267" i="6"/>
  <c r="N255" i="6"/>
  <c r="Q247" i="6"/>
  <c r="C248" i="2" s="1"/>
  <c r="X248" i="2" s="1"/>
  <c r="N226" i="6"/>
  <c r="L212" i="6"/>
  <c r="N203" i="6"/>
  <c r="N163" i="6"/>
  <c r="Q163" i="6"/>
  <c r="C164" i="2" s="1"/>
  <c r="X164" i="2" s="1"/>
  <c r="N137" i="6"/>
  <c r="Q137" i="6"/>
  <c r="N126" i="6"/>
  <c r="N61" i="6"/>
  <c r="Q61" i="6"/>
  <c r="C62" i="2" s="1"/>
  <c r="I62" i="2" s="1"/>
  <c r="X62" i="2" s="1"/>
  <c r="N58" i="6"/>
  <c r="Q58" i="6"/>
  <c r="C59" i="2" s="1"/>
  <c r="I59" i="2" s="1"/>
  <c r="X59" i="2" s="1"/>
  <c r="Q47" i="6"/>
  <c r="N47" i="6"/>
  <c r="N41" i="6"/>
  <c r="Q41" i="6"/>
  <c r="C42" i="2" s="1"/>
  <c r="X42" i="2" s="1"/>
  <c r="N25" i="6"/>
  <c r="L123" i="6"/>
  <c r="P123" i="6"/>
  <c r="N109" i="6"/>
  <c r="Q109" i="6"/>
  <c r="C110" i="2" s="1"/>
  <c r="N106" i="6"/>
  <c r="Q106" i="6"/>
  <c r="C107" i="2" s="1"/>
  <c r="N103" i="6"/>
  <c r="Q103" i="6"/>
  <c r="C104" i="2" s="1"/>
  <c r="N92" i="6"/>
  <c r="Q92" i="6"/>
  <c r="C93" i="2" s="1"/>
  <c r="X93" i="2" s="1"/>
  <c r="N89" i="6"/>
  <c r="Q89" i="6"/>
  <c r="C90" i="2" s="1"/>
  <c r="X90" i="2" s="1"/>
  <c r="N55" i="6"/>
  <c r="Q55" i="6"/>
  <c r="C56" i="2" s="1"/>
  <c r="X56" i="2" s="1"/>
  <c r="N209" i="6"/>
  <c r="Q209" i="6"/>
  <c r="C210" i="2" s="1"/>
  <c r="X210" i="2" s="1"/>
  <c r="L63" i="6"/>
  <c r="P63" i="6"/>
  <c r="N30" i="6"/>
  <c r="Q30" i="6"/>
  <c r="C30" i="2" s="1"/>
  <c r="X30" i="2" s="1"/>
  <c r="N18" i="6"/>
  <c r="Q18" i="6"/>
  <c r="C18" i="2" s="1"/>
  <c r="R18" i="2" s="1"/>
  <c r="Q211" i="6"/>
  <c r="C212" i="2" s="1"/>
  <c r="X212" i="2" s="1"/>
  <c r="L176" i="6"/>
  <c r="N144" i="6"/>
  <c r="Q144" i="6"/>
  <c r="C145" i="2" s="1"/>
  <c r="X145" i="2" s="1"/>
  <c r="N139" i="6"/>
  <c r="Q139" i="6"/>
  <c r="C140" i="2" s="1"/>
  <c r="O140" i="2" s="1"/>
  <c r="N120" i="6"/>
  <c r="Q120" i="6"/>
  <c r="Q77" i="6"/>
  <c r="C78" i="2" s="1"/>
  <c r="X78" i="2" s="1"/>
  <c r="Q35" i="6"/>
  <c r="C36" i="2" s="1"/>
  <c r="X36" i="2" s="1"/>
  <c r="N35" i="6"/>
  <c r="N21" i="6"/>
  <c r="Q21" i="6"/>
  <c r="C21" i="2" s="1"/>
  <c r="O21" i="2" s="1"/>
  <c r="P211" i="6"/>
  <c r="N60" i="6"/>
  <c r="Q60" i="6"/>
  <c r="C61" i="2" s="1"/>
  <c r="I61" i="2" s="1"/>
  <c r="X61" i="2" s="1"/>
  <c r="N43" i="6"/>
  <c r="Q43" i="6"/>
  <c r="C44" i="2" s="1"/>
  <c r="X44" i="2" s="1"/>
  <c r="Q29" i="6"/>
  <c r="C29" i="2" s="1"/>
  <c r="X29" i="2" s="1"/>
  <c r="Q117" i="6"/>
  <c r="C118" i="2" s="1"/>
  <c r="X118" i="2" s="1"/>
  <c r="Q105" i="6"/>
  <c r="C106" i="2" s="1"/>
  <c r="Q93" i="6"/>
  <c r="C94" i="2" s="1"/>
  <c r="X94" i="2" s="1"/>
  <c r="Q81" i="6"/>
  <c r="Q69" i="6"/>
  <c r="C70" i="2" s="1"/>
  <c r="X70" i="2" s="1"/>
  <c r="Q57" i="6"/>
  <c r="Q45" i="6"/>
  <c r="C46" i="2" s="1"/>
  <c r="X46" i="2" s="1"/>
  <c r="Q34" i="6"/>
  <c r="C34" i="2" s="1"/>
  <c r="X34" i="2" s="1"/>
  <c r="Q22" i="6"/>
  <c r="C22" i="2" s="1"/>
  <c r="F22" i="2" s="1"/>
  <c r="P137" i="6"/>
  <c r="P125" i="6"/>
  <c r="P113" i="6"/>
  <c r="P101" i="6"/>
  <c r="P89" i="6"/>
  <c r="P77" i="6"/>
  <c r="P53" i="6"/>
  <c r="P41" i="6"/>
  <c r="P30" i="6"/>
  <c r="Q273" i="6" l="1"/>
  <c r="Q49" i="6"/>
  <c r="C50" i="2" s="1"/>
  <c r="X50" i="2" s="1"/>
  <c r="Q44" i="6"/>
  <c r="C45" i="2" s="1"/>
  <c r="X45" i="2" s="1"/>
  <c r="Q389" i="6"/>
  <c r="C391" i="2" s="1"/>
  <c r="X391" i="2" s="1"/>
  <c r="Q133" i="6"/>
  <c r="C134" i="2" s="1"/>
  <c r="X134" i="2" s="1"/>
  <c r="Q345" i="6"/>
  <c r="C347" i="2" s="1"/>
  <c r="X347" i="2" s="1"/>
  <c r="Q373" i="6"/>
  <c r="C375" i="2" s="1"/>
  <c r="X375" i="2" s="1"/>
  <c r="Q325" i="6"/>
  <c r="C327" i="2" s="1"/>
  <c r="X327" i="2" s="1"/>
  <c r="Q130" i="6"/>
  <c r="C131" i="2" s="1"/>
  <c r="X131" i="2" s="1"/>
  <c r="N171" i="6"/>
  <c r="Q198" i="6"/>
  <c r="C199" i="2" s="1"/>
  <c r="X199" i="2" s="1"/>
  <c r="Q216" i="6"/>
  <c r="C217" i="2" s="1"/>
  <c r="X217" i="2" s="1"/>
  <c r="Q286" i="6"/>
  <c r="C288" i="2" s="1"/>
  <c r="X288" i="2" s="1"/>
  <c r="Q218" i="6"/>
  <c r="C219" i="2" s="1"/>
  <c r="X219" i="2" s="1"/>
  <c r="N183" i="6"/>
  <c r="Q40" i="6"/>
  <c r="N283" i="6"/>
  <c r="N419" i="6"/>
  <c r="Q147" i="6"/>
  <c r="C148" i="2" s="1"/>
  <c r="X148" i="2" s="1"/>
  <c r="Q282" i="6"/>
  <c r="C284" i="2" s="1"/>
  <c r="X284" i="2" s="1"/>
  <c r="Q234" i="6"/>
  <c r="Q357" i="6"/>
  <c r="Q287" i="6"/>
  <c r="C289" i="2" s="1"/>
  <c r="X289" i="2" s="1"/>
  <c r="N112" i="6"/>
  <c r="Q112" i="6"/>
  <c r="C113" i="2" s="1"/>
  <c r="X113" i="2" s="1"/>
  <c r="N397" i="6"/>
  <c r="Q310" i="6"/>
  <c r="C312" i="2" s="1"/>
  <c r="X312" i="2" s="1"/>
  <c r="Q299" i="6"/>
  <c r="C301" i="2" s="1"/>
  <c r="X301" i="2" s="1"/>
  <c r="N54" i="6"/>
  <c r="Q291" i="6"/>
  <c r="C293" i="2" s="1"/>
  <c r="F293" i="2" s="1"/>
  <c r="N195" i="6"/>
  <c r="N256" i="6"/>
  <c r="N31" i="6"/>
  <c r="N72" i="6"/>
  <c r="Q52" i="6"/>
  <c r="C53" i="2" s="1"/>
  <c r="X53" i="2" s="1"/>
  <c r="N307" i="6"/>
  <c r="N371" i="6"/>
  <c r="N190" i="6"/>
  <c r="Q337" i="6"/>
  <c r="C339" i="2" s="1"/>
  <c r="X339" i="2" s="1"/>
  <c r="Q311" i="6"/>
  <c r="C313" i="2" s="1"/>
  <c r="X313" i="2" s="1"/>
  <c r="Q184" i="6"/>
  <c r="C185" i="2" s="1"/>
  <c r="X185" i="2" s="1"/>
  <c r="Q418" i="6"/>
  <c r="C420" i="2" s="1"/>
  <c r="X420" i="2" s="1"/>
  <c r="Q252" i="6"/>
  <c r="C253" i="2" s="1"/>
  <c r="X253" i="2" s="1"/>
  <c r="Q170" i="6"/>
  <c r="C171" i="2" s="1"/>
  <c r="X171" i="2" s="1"/>
  <c r="Q369" i="6"/>
  <c r="Q354" i="6"/>
  <c r="C356" i="2" s="1"/>
  <c r="X356" i="2" s="1"/>
  <c r="N239" i="6"/>
  <c r="U139" i="2"/>
  <c r="N107" i="6"/>
  <c r="Q165" i="6"/>
  <c r="C166" i="2" s="1"/>
  <c r="X166" i="2" s="1"/>
  <c r="Q48" i="6"/>
  <c r="C49" i="2" s="1"/>
  <c r="X49" i="2" s="1"/>
  <c r="Q269" i="6"/>
  <c r="C270" i="2" s="1"/>
  <c r="X270" i="2" s="1"/>
  <c r="Q230" i="6"/>
  <c r="C231" i="2" s="1"/>
  <c r="X231" i="2" s="1"/>
  <c r="L139" i="2"/>
  <c r="X139" i="2" s="1"/>
  <c r="Q257" i="6"/>
  <c r="C258" i="2" s="1"/>
  <c r="X258" i="2" s="1"/>
  <c r="R139" i="2"/>
  <c r="Q76" i="6"/>
  <c r="C77" i="2" s="1"/>
  <c r="X77" i="2" s="1"/>
  <c r="Q53" i="6"/>
  <c r="C54" i="2" s="1"/>
  <c r="X54" i="2" s="1"/>
  <c r="N206" i="6"/>
  <c r="Q206" i="6"/>
  <c r="C207" i="2" s="1"/>
  <c r="X207" i="2" s="1"/>
  <c r="N425" i="6"/>
  <c r="Q182" i="6"/>
  <c r="C183" i="2" s="1"/>
  <c r="X183" i="2" s="1"/>
  <c r="R22" i="2"/>
  <c r="F20" i="2"/>
  <c r="U140" i="2"/>
  <c r="X19" i="2"/>
  <c r="F16" i="6"/>
  <c r="C17" i="2"/>
  <c r="N71" i="6"/>
  <c r="C371" i="2"/>
  <c r="X371" i="2" s="1"/>
  <c r="L18" i="2"/>
  <c r="L22" i="2"/>
  <c r="F21" i="2"/>
  <c r="Q219" i="6"/>
  <c r="C220" i="2" s="1"/>
  <c r="X220" i="2" s="1"/>
  <c r="N219" i="6"/>
  <c r="C82" i="2"/>
  <c r="X82" i="2" s="1"/>
  <c r="F80" i="6"/>
  <c r="C81" i="2" s="1"/>
  <c r="C133" i="2"/>
  <c r="X133" i="2" s="1"/>
  <c r="C404" i="2"/>
  <c r="X404" i="2" s="1"/>
  <c r="C240" i="2"/>
  <c r="X240" i="2" s="1"/>
  <c r="Q399" i="6"/>
  <c r="C401" i="2" s="1"/>
  <c r="X401" i="2" s="1"/>
  <c r="C364" i="2"/>
  <c r="X364" i="2" s="1"/>
  <c r="Q157" i="6"/>
  <c r="C158" i="2" s="1"/>
  <c r="X158" i="2" s="1"/>
  <c r="F18" i="2"/>
  <c r="R21" i="2"/>
  <c r="R140" i="2"/>
  <c r="Q241" i="6"/>
  <c r="C242" i="2" s="1"/>
  <c r="X242" i="2" s="1"/>
  <c r="F128" i="6"/>
  <c r="C129" i="2" s="1"/>
  <c r="O129" i="2" s="1"/>
  <c r="X129" i="2" s="1"/>
  <c r="C130" i="2"/>
  <c r="X130" i="2" s="1"/>
  <c r="C255" i="2"/>
  <c r="X255" i="2" s="1"/>
  <c r="O142" i="2"/>
  <c r="L142" i="2"/>
  <c r="N223" i="6"/>
  <c r="Q223" i="6"/>
  <c r="C235" i="2"/>
  <c r="X235" i="2" s="1"/>
  <c r="I21" i="2"/>
  <c r="L140" i="2"/>
  <c r="R141" i="2"/>
  <c r="R20" i="2"/>
  <c r="N246" i="6"/>
  <c r="Q246" i="6"/>
  <c r="C247" i="2" s="1"/>
  <c r="X247" i="2" s="1"/>
  <c r="N224" i="6"/>
  <c r="Q224" i="6"/>
  <c r="C225" i="2" s="1"/>
  <c r="X225" i="2" s="1"/>
  <c r="N148" i="6"/>
  <c r="Q148" i="6"/>
  <c r="C149" i="2" s="1"/>
  <c r="X149" i="2" s="1"/>
  <c r="N235" i="6"/>
  <c r="Q235" i="6"/>
  <c r="C236" i="2" s="1"/>
  <c r="X236" i="2" s="1"/>
  <c r="N64" i="6"/>
  <c r="Q64" i="6"/>
  <c r="C65" i="2" s="1"/>
  <c r="I65" i="2" s="1"/>
  <c r="X65" i="2" s="1"/>
  <c r="N270" i="6"/>
  <c r="Q270" i="6"/>
  <c r="C271" i="2" s="1"/>
  <c r="X271" i="2" s="1"/>
  <c r="C359" i="2"/>
  <c r="X359" i="2" s="1"/>
  <c r="F356" i="6"/>
  <c r="C358" i="2" s="1"/>
  <c r="L358" i="2" s="1"/>
  <c r="X358" i="2" s="1"/>
  <c r="L21" i="2"/>
  <c r="N100" i="6"/>
  <c r="Q100" i="6"/>
  <c r="C101" i="2" s="1"/>
  <c r="C395" i="2"/>
  <c r="X395" i="2" s="1"/>
  <c r="Q332" i="6"/>
  <c r="C334" i="2" s="1"/>
  <c r="X334" i="2" s="1"/>
  <c r="C160" i="2"/>
  <c r="X160" i="2" s="1"/>
  <c r="C41" i="2"/>
  <c r="X41" i="2" s="1"/>
  <c r="F39" i="6"/>
  <c r="C40" i="2" s="1"/>
  <c r="U141" i="2"/>
  <c r="L20" i="2"/>
  <c r="C58" i="2"/>
  <c r="O58" i="2" s="1"/>
  <c r="C121" i="2"/>
  <c r="X121" i="2" s="1"/>
  <c r="Q33" i="6"/>
  <c r="C33" i="2" s="1"/>
  <c r="X33" i="2" s="1"/>
  <c r="C25" i="2"/>
  <c r="X25" i="2" s="1"/>
  <c r="C275" i="2"/>
  <c r="X275" i="2" s="1"/>
  <c r="N431" i="6"/>
  <c r="P432" i="6"/>
  <c r="Q7" i="6" s="1"/>
  <c r="C68" i="2"/>
  <c r="X68" i="2" s="1"/>
  <c r="N424" i="6"/>
  <c r="O22" i="2"/>
  <c r="N317" i="6"/>
  <c r="Q317" i="6"/>
  <c r="C319" i="2" s="1"/>
  <c r="X319" i="2" s="1"/>
  <c r="C346" i="2"/>
  <c r="X346" i="2" s="1"/>
  <c r="C138" i="2"/>
  <c r="F136" i="6"/>
  <c r="C137" i="2" s="1"/>
  <c r="I22" i="2"/>
  <c r="I20" i="2"/>
  <c r="O18" i="2"/>
  <c r="R142" i="2"/>
  <c r="Q114" i="6"/>
  <c r="C115" i="2" s="1"/>
  <c r="X115" i="2" s="1"/>
  <c r="N114" i="6"/>
  <c r="N377" i="6"/>
  <c r="Q377" i="6"/>
  <c r="C379" i="2" s="1"/>
  <c r="X379" i="2" s="1"/>
  <c r="N382" i="6"/>
  <c r="Q382" i="6"/>
  <c r="C48" i="2"/>
  <c r="X48" i="2" s="1"/>
  <c r="F83" i="6"/>
  <c r="C84" i="2" s="1"/>
  <c r="C85" i="2"/>
  <c r="X85" i="2" s="1"/>
  <c r="C97" i="2"/>
  <c r="C209" i="2"/>
  <c r="X209" i="2" s="1"/>
  <c r="F87" i="6"/>
  <c r="C88" i="2" s="1"/>
  <c r="C89" i="2"/>
  <c r="X89" i="2" s="1"/>
  <c r="I18" i="2"/>
  <c r="L141" i="2"/>
  <c r="N225" i="6"/>
  <c r="Q225" i="6"/>
  <c r="C226" i="2" s="1"/>
  <c r="X226" i="2" s="1"/>
  <c r="Q426" i="6"/>
  <c r="C428" i="2" s="1"/>
  <c r="X428" i="2" s="1"/>
  <c r="L432" i="6"/>
  <c r="C423" i="2"/>
  <c r="X423" i="2" s="1"/>
  <c r="N161" i="6"/>
  <c r="Q161" i="6"/>
  <c r="C162" i="2" s="1"/>
  <c r="X162" i="2" s="1"/>
  <c r="N212" i="6"/>
  <c r="Q212" i="6"/>
  <c r="C213" i="2" s="1"/>
  <c r="X213" i="2" s="1"/>
  <c r="N135" i="6"/>
  <c r="Q135" i="6"/>
  <c r="C136" i="2" s="1"/>
  <c r="X136" i="2" s="1"/>
  <c r="N405" i="6"/>
  <c r="Q405" i="6"/>
  <c r="C407" i="2" s="1"/>
  <c r="X407" i="2" s="1"/>
  <c r="N388" i="6"/>
  <c r="Q388" i="6"/>
  <c r="N123" i="6"/>
  <c r="Q123" i="6"/>
  <c r="C124" i="2" s="1"/>
  <c r="X124" i="2" s="1"/>
  <c r="N352" i="6"/>
  <c r="Q352" i="6"/>
  <c r="C354" i="2" s="1"/>
  <c r="X354" i="2" s="1"/>
  <c r="N417" i="6"/>
  <c r="Q417" i="6"/>
  <c r="C419" i="2" s="1"/>
  <c r="X419" i="2" s="1"/>
  <c r="N316" i="6"/>
  <c r="Q316" i="6"/>
  <c r="C318" i="2" s="1"/>
  <c r="X318" i="2" s="1"/>
  <c r="N386" i="6"/>
  <c r="Q386" i="6"/>
  <c r="C388" i="2" s="1"/>
  <c r="X388" i="2" s="1"/>
  <c r="N376" i="6"/>
  <c r="Q376" i="6"/>
  <c r="C378" i="2" s="1"/>
  <c r="X378" i="2" s="1"/>
  <c r="N204" i="6"/>
  <c r="Q204" i="6"/>
  <c r="Q236" i="6"/>
  <c r="C237" i="2" s="1"/>
  <c r="X237" i="2" s="1"/>
  <c r="N236" i="6"/>
  <c r="Q416" i="6"/>
  <c r="C418" i="2" s="1"/>
  <c r="X418" i="2" s="1"/>
  <c r="N416" i="6"/>
  <c r="N304" i="6"/>
  <c r="Q304" i="6"/>
  <c r="C306" i="2" s="1"/>
  <c r="X306" i="2" s="1"/>
  <c r="N280" i="6"/>
  <c r="Q280" i="6"/>
  <c r="C282" i="2" s="1"/>
  <c r="X282" i="2" s="1"/>
  <c r="N245" i="6"/>
  <c r="Q245" i="6"/>
  <c r="C246" i="2" s="1"/>
  <c r="X246" i="2" s="1"/>
  <c r="N63" i="6"/>
  <c r="Q63" i="6"/>
  <c r="C64" i="2" s="1"/>
  <c r="I64" i="2" s="1"/>
  <c r="X64" i="2" s="1"/>
  <c r="N260" i="6"/>
  <c r="Q260" i="6"/>
  <c r="C261" i="2" s="1"/>
  <c r="X261" i="2" s="1"/>
  <c r="N149" i="6"/>
  <c r="Q149" i="6"/>
  <c r="C150" i="2" s="1"/>
  <c r="X150" i="2" s="1"/>
  <c r="N428" i="6"/>
  <c r="Q428" i="6"/>
  <c r="C430" i="2" s="1"/>
  <c r="X430" i="2" s="1"/>
  <c r="N28" i="6"/>
  <c r="Q28" i="6"/>
  <c r="N400" i="6"/>
  <c r="Q400" i="6"/>
  <c r="C402" i="2" s="1"/>
  <c r="X402" i="2" s="1"/>
  <c r="N340" i="6"/>
  <c r="Q340" i="6"/>
  <c r="C342" i="2" s="1"/>
  <c r="X342" i="2" s="1"/>
  <c r="N75" i="6"/>
  <c r="Q75" i="6"/>
  <c r="C76" i="2" s="1"/>
  <c r="X76" i="2" s="1"/>
  <c r="N292" i="6"/>
  <c r="Q292" i="6"/>
  <c r="C294" i="2" s="1"/>
  <c r="F294" i="2" s="1"/>
  <c r="X294" i="2" s="1"/>
  <c r="N51" i="6"/>
  <c r="Q51" i="6"/>
  <c r="C52" i="2" s="1"/>
  <c r="X52" i="2" s="1"/>
  <c r="N404" i="6"/>
  <c r="Q404" i="6"/>
  <c r="C406" i="2" s="1"/>
  <c r="X406" i="2" s="1"/>
  <c r="N197" i="6"/>
  <c r="Q197" i="6"/>
  <c r="N328" i="6"/>
  <c r="Q328" i="6"/>
  <c r="C330" i="2" s="1"/>
  <c r="X330" i="2" s="1"/>
  <c r="N176" i="6"/>
  <c r="Q176" i="6"/>
  <c r="C177" i="2" s="1"/>
  <c r="X177" i="2" s="1"/>
  <c r="N99" i="6"/>
  <c r="Q99" i="6"/>
  <c r="C100" i="2" s="1"/>
  <c r="Q188" i="6"/>
  <c r="C189" i="2" s="1"/>
  <c r="X189" i="2" s="1"/>
  <c r="N188" i="6"/>
  <c r="N364" i="6"/>
  <c r="Q364" i="6"/>
  <c r="C366" i="2" s="1"/>
  <c r="X366" i="2" s="1"/>
  <c r="F106" i="2"/>
  <c r="R99" i="2"/>
  <c r="L103" i="2"/>
  <c r="I108" i="2"/>
  <c r="L101" i="2"/>
  <c r="F110" i="2"/>
  <c r="F104" i="2"/>
  <c r="R98" i="2"/>
  <c r="R107" i="2"/>
  <c r="O81" i="2"/>
  <c r="X81" i="2" s="1"/>
  <c r="F24" i="6" l="1"/>
  <c r="X140" i="2"/>
  <c r="X20" i="2"/>
  <c r="L47" i="3"/>
  <c r="L49" i="3" s="1"/>
  <c r="L51" i="3" s="1"/>
  <c r="D48" i="3" s="1"/>
  <c r="D50" i="3" s="1"/>
  <c r="D56" i="3" s="1"/>
  <c r="X22" i="2"/>
  <c r="F361" i="6"/>
  <c r="C363" i="2" s="1"/>
  <c r="L363" i="2" s="1"/>
  <c r="X363" i="2" s="1"/>
  <c r="F343" i="6"/>
  <c r="C345" i="2" s="1"/>
  <c r="I345" i="2" s="1"/>
  <c r="C24" i="2"/>
  <c r="F158" i="6"/>
  <c r="C159" i="2" s="1"/>
  <c r="R159" i="2" s="1"/>
  <c r="X159" i="2" s="1"/>
  <c r="X21" i="2"/>
  <c r="L345" i="2"/>
  <c r="O345" i="2"/>
  <c r="X141" i="2"/>
  <c r="F253" i="6"/>
  <c r="C254" i="2" s="1"/>
  <c r="F207" i="6"/>
  <c r="C208" i="2" s="1"/>
  <c r="R208" i="2" s="1"/>
  <c r="X208" i="2" s="1"/>
  <c r="C205" i="2"/>
  <c r="X205" i="2" s="1"/>
  <c r="F202" i="6"/>
  <c r="C203" i="2" s="1"/>
  <c r="F392" i="6"/>
  <c r="C394" i="2" s="1"/>
  <c r="I394" i="2" s="1"/>
  <c r="X394" i="2" s="1"/>
  <c r="F238" i="6"/>
  <c r="F95" i="6"/>
  <c r="C96" i="2" s="1"/>
  <c r="F119" i="6"/>
  <c r="C120" i="2" s="1"/>
  <c r="O120" i="2" s="1"/>
  <c r="X120" i="2" s="1"/>
  <c r="F294" i="6"/>
  <c r="C296" i="2" s="1"/>
  <c r="F387" i="6"/>
  <c r="C389" i="2" s="1"/>
  <c r="C390" i="2"/>
  <c r="X390" i="2" s="1"/>
  <c r="F66" i="6"/>
  <c r="X58" i="2"/>
  <c r="O57" i="2"/>
  <c r="F181" i="6"/>
  <c r="F111" i="6"/>
  <c r="F401" i="6"/>
  <c r="C403" i="2" s="1"/>
  <c r="I403" i="2" s="1"/>
  <c r="X403" i="2" s="1"/>
  <c r="F368" i="6"/>
  <c r="C370" i="2" s="1"/>
  <c r="R370" i="2" s="1"/>
  <c r="X370" i="2" s="1"/>
  <c r="F196" i="6"/>
  <c r="C197" i="2" s="1"/>
  <c r="C198" i="2"/>
  <c r="X198" i="2" s="1"/>
  <c r="F56" i="6"/>
  <c r="C57" i="2" s="1"/>
  <c r="F46" i="6"/>
  <c r="C47" i="2" s="1"/>
  <c r="F290" i="6"/>
  <c r="F412" i="6"/>
  <c r="C414" i="2" s="1"/>
  <c r="F233" i="6"/>
  <c r="C234" i="2" s="1"/>
  <c r="F131" i="6"/>
  <c r="C132" i="2" s="1"/>
  <c r="R132" i="2" s="1"/>
  <c r="X132" i="2" s="1"/>
  <c r="R17" i="2"/>
  <c r="R16" i="2" s="1"/>
  <c r="I17" i="2"/>
  <c r="I16" i="2" s="1"/>
  <c r="O17" i="2"/>
  <c r="O16" i="2" s="1"/>
  <c r="F17" i="2"/>
  <c r="L17" i="2"/>
  <c r="L16" i="2" s="1"/>
  <c r="K16" i="2" s="1"/>
  <c r="Q432" i="6"/>
  <c r="C28" i="2"/>
  <c r="X28" i="2" s="1"/>
  <c r="N432" i="6"/>
  <c r="F142" i="6"/>
  <c r="C143" i="2" s="1"/>
  <c r="R143" i="2" s="1"/>
  <c r="X143" i="2" s="1"/>
  <c r="X293" i="2"/>
  <c r="F292" i="2"/>
  <c r="F222" i="6"/>
  <c r="C223" i="2" s="1"/>
  <c r="R223" i="2" s="1"/>
  <c r="X223" i="2" s="1"/>
  <c r="C224" i="2"/>
  <c r="X224" i="2" s="1"/>
  <c r="C16" i="2"/>
  <c r="F381" i="6"/>
  <c r="C383" i="2" s="1"/>
  <c r="R383" i="2" s="1"/>
  <c r="X383" i="2" s="1"/>
  <c r="C384" i="2"/>
  <c r="X384" i="2" s="1"/>
  <c r="F40" i="2"/>
  <c r="I40" i="2"/>
  <c r="L40" i="2"/>
  <c r="X18" i="2"/>
  <c r="R138" i="2"/>
  <c r="R137" i="2" s="1"/>
  <c r="Q137" i="2" s="1"/>
  <c r="L138" i="2"/>
  <c r="U138" i="2"/>
  <c r="U137" i="2" s="1"/>
  <c r="O138" i="2"/>
  <c r="O137" i="2" s="1"/>
  <c r="N137" i="2" s="1"/>
  <c r="F272" i="6"/>
  <c r="C273" i="2" s="1"/>
  <c r="X142" i="2"/>
  <c r="I57" i="2"/>
  <c r="F420" i="6"/>
  <c r="O108" i="2"/>
  <c r="L108" i="2"/>
  <c r="R108" i="2"/>
  <c r="O103" i="2"/>
  <c r="R103" i="2"/>
  <c r="F103" i="2"/>
  <c r="F101" i="2"/>
  <c r="F108" i="2"/>
  <c r="R110" i="2"/>
  <c r="I103" i="2"/>
  <c r="O110" i="2"/>
  <c r="I110" i="2"/>
  <c r="L110" i="2"/>
  <c r="L106" i="2"/>
  <c r="I99" i="2"/>
  <c r="R101" i="2"/>
  <c r="I101" i="2"/>
  <c r="O101" i="2"/>
  <c r="I106" i="2"/>
  <c r="O106" i="2"/>
  <c r="R106" i="2"/>
  <c r="F99" i="2"/>
  <c r="L99" i="2"/>
  <c r="O99" i="2"/>
  <c r="O104" i="2"/>
  <c r="I104" i="2"/>
  <c r="F98" i="2"/>
  <c r="I98" i="2"/>
  <c r="O98" i="2"/>
  <c r="L98" i="2"/>
  <c r="L104" i="2"/>
  <c r="R104" i="2"/>
  <c r="I107" i="2"/>
  <c r="F107" i="2"/>
  <c r="L107" i="2"/>
  <c r="O107" i="2"/>
  <c r="L88" i="2"/>
  <c r="O100" i="2"/>
  <c r="L100" i="2"/>
  <c r="I100" i="2"/>
  <c r="F100" i="2"/>
  <c r="R100" i="2"/>
  <c r="R109" i="2"/>
  <c r="O109" i="2"/>
  <c r="L109" i="2"/>
  <c r="I109" i="2"/>
  <c r="F109" i="2"/>
  <c r="R84" i="2"/>
  <c r="I105" i="2"/>
  <c r="F105" i="2"/>
  <c r="R105" i="2"/>
  <c r="O105" i="2"/>
  <c r="L105" i="2"/>
  <c r="L102" i="2"/>
  <c r="I102" i="2"/>
  <c r="F102" i="2"/>
  <c r="R102" i="2"/>
  <c r="O102" i="2"/>
  <c r="R345" i="2" l="1"/>
  <c r="N57" i="2"/>
  <c r="H16" i="2"/>
  <c r="Q16" i="2"/>
  <c r="T137" i="2"/>
  <c r="U23" i="2"/>
  <c r="F291" i="2"/>
  <c r="I414" i="2"/>
  <c r="L414" i="2"/>
  <c r="I254" i="2"/>
  <c r="F254" i="2"/>
  <c r="F289" i="6"/>
  <c r="C291" i="2" s="1"/>
  <c r="T291" i="2" s="1"/>
  <c r="C292" i="2"/>
  <c r="X292" i="2" s="1"/>
  <c r="C67" i="2"/>
  <c r="O67" i="2" s="1"/>
  <c r="F65" i="6"/>
  <c r="C66" i="2" s="1"/>
  <c r="I47" i="2"/>
  <c r="F47" i="2"/>
  <c r="O47" i="2"/>
  <c r="L47" i="2"/>
  <c r="X345" i="2"/>
  <c r="X40" i="2"/>
  <c r="I389" i="2"/>
  <c r="I357" i="2" s="1"/>
  <c r="L389" i="2"/>
  <c r="I296" i="2"/>
  <c r="L296" i="2"/>
  <c r="L291" i="2" s="1"/>
  <c r="R296" i="2"/>
  <c r="R291" i="2" s="1"/>
  <c r="O296" i="2"/>
  <c r="O291" i="2" s="1"/>
  <c r="I234" i="2"/>
  <c r="L234" i="2"/>
  <c r="H57" i="2"/>
  <c r="W57" i="2" s="1"/>
  <c r="X57" i="2"/>
  <c r="F16" i="2"/>
  <c r="X17" i="2"/>
  <c r="L197" i="2"/>
  <c r="L181" i="2" s="1"/>
  <c r="I197" i="2"/>
  <c r="F273" i="2"/>
  <c r="I273" i="2"/>
  <c r="N16" i="2"/>
  <c r="C239" i="2"/>
  <c r="F237" i="6"/>
  <c r="C238" i="2" s="1"/>
  <c r="C112" i="2"/>
  <c r="O112" i="2" s="1"/>
  <c r="F110" i="6"/>
  <c r="I203" i="2"/>
  <c r="L203" i="2"/>
  <c r="X203" i="2" s="1"/>
  <c r="X138" i="2"/>
  <c r="L137" i="2"/>
  <c r="C182" i="2"/>
  <c r="I182" i="2" s="1"/>
  <c r="F180" i="6"/>
  <c r="C181" i="2" s="1"/>
  <c r="I24" i="2"/>
  <c r="F24" i="2"/>
  <c r="X106" i="2"/>
  <c r="X104" i="2"/>
  <c r="X110" i="2"/>
  <c r="X109" i="2"/>
  <c r="X105" i="2"/>
  <c r="L66" i="2"/>
  <c r="X88" i="2"/>
  <c r="X99" i="2"/>
  <c r="X108" i="2"/>
  <c r="X103" i="2"/>
  <c r="X98" i="2"/>
  <c r="X84" i="2"/>
  <c r="R66" i="2"/>
  <c r="X107" i="2"/>
  <c r="X102" i="2"/>
  <c r="X101" i="2"/>
  <c r="X100" i="2"/>
  <c r="C422" i="2"/>
  <c r="R422" i="2" s="1"/>
  <c r="F355" i="6"/>
  <c r="R97" i="2"/>
  <c r="R96" i="2" s="1"/>
  <c r="R95" i="2" s="1"/>
  <c r="O97" i="2"/>
  <c r="O96" i="2" s="1"/>
  <c r="L97" i="2"/>
  <c r="L96" i="2" s="1"/>
  <c r="L95" i="2" s="1"/>
  <c r="F97" i="2"/>
  <c r="I97" i="2"/>
  <c r="I96" i="2" s="1"/>
  <c r="X197" i="2" l="1"/>
  <c r="X254" i="2"/>
  <c r="X414" i="2"/>
  <c r="X273" i="2"/>
  <c r="K291" i="2"/>
  <c r="Q291" i="2"/>
  <c r="X234" i="2"/>
  <c r="X296" i="2"/>
  <c r="N181" i="2"/>
  <c r="T181" i="2"/>
  <c r="Q181" i="2"/>
  <c r="E181" i="2"/>
  <c r="E16" i="2"/>
  <c r="W16" i="2" s="1"/>
  <c r="X16" i="2"/>
  <c r="X389" i="2"/>
  <c r="L357" i="2"/>
  <c r="I291" i="2"/>
  <c r="H291" i="2" s="1"/>
  <c r="F94" i="6"/>
  <c r="C111" i="2"/>
  <c r="K137" i="2"/>
  <c r="W137" i="2" s="1"/>
  <c r="X137" i="2"/>
  <c r="O111" i="2"/>
  <c r="X111" i="2" s="1"/>
  <c r="X112" i="2"/>
  <c r="X47" i="2"/>
  <c r="E291" i="2"/>
  <c r="X182" i="2"/>
  <c r="I181" i="2"/>
  <c r="N238" i="2"/>
  <c r="T238" i="2"/>
  <c r="Q238" i="2"/>
  <c r="K181" i="2"/>
  <c r="X24" i="2"/>
  <c r="I239" i="2"/>
  <c r="I238" i="2" s="1"/>
  <c r="H238" i="2" s="1"/>
  <c r="N239" i="2"/>
  <c r="T239" i="2"/>
  <c r="F239" i="2"/>
  <c r="Q239" i="2"/>
  <c r="L239" i="2"/>
  <c r="L238" i="2" s="1"/>
  <c r="K238" i="2" s="1"/>
  <c r="N291" i="2"/>
  <c r="X422" i="2"/>
  <c r="R357" i="2"/>
  <c r="R23" i="2"/>
  <c r="F96" i="2"/>
  <c r="E96" i="2" s="1"/>
  <c r="X97" i="2"/>
  <c r="I95" i="2"/>
  <c r="Q66" i="2"/>
  <c r="O66" i="2"/>
  <c r="X67" i="2"/>
  <c r="N96" i="2"/>
  <c r="K96" i="2"/>
  <c r="Q96" i="2"/>
  <c r="C357" i="2"/>
  <c r="H96" i="2"/>
  <c r="K66" i="2"/>
  <c r="H66" i="2"/>
  <c r="E66" i="2"/>
  <c r="T66" i="2"/>
  <c r="O95" i="2" l="1"/>
  <c r="X291" i="2"/>
  <c r="W291" i="2"/>
  <c r="L23" i="2"/>
  <c r="W239" i="2"/>
  <c r="O23" i="2"/>
  <c r="O435" i="2" s="1"/>
  <c r="N435" i="2" s="1"/>
  <c r="C95" i="2"/>
  <c r="F23" i="6"/>
  <c r="X239" i="2"/>
  <c r="F238" i="2"/>
  <c r="R435" i="2"/>
  <c r="Q435" i="2" s="1"/>
  <c r="H181" i="2"/>
  <c r="W181" i="2" s="1"/>
  <c r="X181" i="2"/>
  <c r="N357" i="2"/>
  <c r="T357" i="2"/>
  <c r="H357" i="2"/>
  <c r="K357" i="2"/>
  <c r="Q357" i="2"/>
  <c r="X357" i="2"/>
  <c r="N66" i="2"/>
  <c r="W66" i="2" s="1"/>
  <c r="L435" i="2"/>
  <c r="K435" i="2" s="1"/>
  <c r="X66" i="2"/>
  <c r="I23" i="2"/>
  <c r="X96" i="2"/>
  <c r="F95" i="2"/>
  <c r="W96" i="2"/>
  <c r="Q8" i="6"/>
  <c r="C435" i="2" s="1"/>
  <c r="U435" i="2" s="1"/>
  <c r="T435" i="2" s="1"/>
  <c r="C23" i="2" l="1"/>
  <c r="F432" i="6"/>
  <c r="T95" i="2"/>
  <c r="Q95" i="2"/>
  <c r="K95" i="2"/>
  <c r="N95" i="2"/>
  <c r="E238" i="2"/>
  <c r="W238" i="2" s="1"/>
  <c r="X238" i="2"/>
  <c r="H95" i="2"/>
  <c r="W357" i="2"/>
  <c r="E95" i="2"/>
  <c r="F23" i="2"/>
  <c r="X95" i="2"/>
  <c r="I435" i="2"/>
  <c r="H435" i="2" s="1"/>
  <c r="H23" i="2"/>
  <c r="Q6" i="6"/>
  <c r="W95" i="2" l="1"/>
  <c r="T23" i="2"/>
  <c r="N23" i="2"/>
  <c r="K23" i="2"/>
  <c r="Q23" i="2"/>
  <c r="F435" i="2"/>
  <c r="E23" i="2"/>
  <c r="W23" i="2" s="1"/>
  <c r="X23" i="2"/>
  <c r="F434" i="2" l="1"/>
  <c r="I434" i="2" s="1"/>
  <c r="L434" i="2" s="1"/>
  <c r="O434" i="2" s="1"/>
  <c r="R434" i="2" s="1"/>
  <c r="U434" i="2" s="1"/>
  <c r="X435" i="2"/>
  <c r="E435" i="2"/>
  <c r="W435" i="2" l="1"/>
  <c r="E434" i="2"/>
  <c r="H434" i="2" s="1"/>
  <c r="K434" i="2" s="1"/>
  <c r="N434" i="2" s="1"/>
  <c r="Q434" i="2" s="1"/>
  <c r="T434" i="2" s="1"/>
</calcChain>
</file>

<file path=xl/sharedStrings.xml><?xml version="1.0" encoding="utf-8"?>
<sst xmlns="http://schemas.openxmlformats.org/spreadsheetml/2006/main" count="6510" uniqueCount="1309">
  <si>
    <t>Obra</t>
  </si>
  <si>
    <t>Bancos</t>
  </si>
  <si>
    <t>B.D.I.</t>
  </si>
  <si>
    <t>Encargos Sociais</t>
  </si>
  <si>
    <t>Orçamento Reforma Aparecida de Goiânia 2023</t>
  </si>
  <si>
    <t xml:space="preserve">SINAPI - 02/2023 - Goiás
AGETOP CIVIL - 01/2023 - Goiás
</t>
  </si>
  <si>
    <t>0,0%</t>
  </si>
  <si>
    <t>Desonerado: embutido nos preços unitário dos insumos de mão de obra, de acordo com as bases.</t>
  </si>
  <si>
    <t>Planilha Orçamentária Sintética Com Valor do Material e da Mão de Obra</t>
  </si>
  <si>
    <t>Item</t>
  </si>
  <si>
    <t>Código</t>
  </si>
  <si>
    <t>Banco</t>
  </si>
  <si>
    <t>Descrição</t>
  </si>
  <si>
    <t>Und</t>
  </si>
  <si>
    <t>Quant.</t>
  </si>
  <si>
    <t>Valor Unit com BDI</t>
  </si>
  <si>
    <t>Total</t>
  </si>
  <si>
    <t>Peso (%)</t>
  </si>
  <si>
    <t>M. O.</t>
  </si>
  <si>
    <t>MAT.</t>
  </si>
  <si>
    <t xml:space="preserve"> 1 </t>
  </si>
  <si>
    <t>SERVIÇOS PRELIMINARES E ADMINISTRAÇÃO DA OBRA</t>
  </si>
  <si>
    <t xml:space="preserve"> 1.1 </t>
  </si>
  <si>
    <t xml:space="preserve"> 030105 </t>
  </si>
  <si>
    <t>AGETOP CIVIL</t>
  </si>
  <si>
    <t>Transporte de entulho em conteiner, incluso a carga manual</t>
  </si>
  <si>
    <t>m³</t>
  </si>
  <si>
    <t xml:space="preserve"> 1.2 </t>
  </si>
  <si>
    <t xml:space="preserve"> 00010527 </t>
  </si>
  <si>
    <t>SINAPI</t>
  </si>
  <si>
    <t>Locação de andaime tubular de encaixe, tipo torre, para serviços gerais em altura em toda a obra</t>
  </si>
  <si>
    <t>MXMES</t>
  </si>
  <si>
    <t xml:space="preserve"> 1.3 </t>
  </si>
  <si>
    <t xml:space="preserve"> 00002707 </t>
  </si>
  <si>
    <t>Engenheiro civil</t>
  </si>
  <si>
    <t>H</t>
  </si>
  <si>
    <t>Próprio</t>
  </si>
  <si>
    <t xml:space="preserve"> 00040818 </t>
  </si>
  <si>
    <t>Encarregado geral de obra</t>
  </si>
  <si>
    <t>MES</t>
  </si>
  <si>
    <t xml:space="preserve"> 00004813 </t>
  </si>
  <si>
    <t>Placa de obra em chapa galvanizada conforme exigências do CREA-GO</t>
  </si>
  <si>
    <t>m²</t>
  </si>
  <si>
    <t xml:space="preserve"> Decisão Plenária nº 1.457 CREA-GO </t>
  </si>
  <si>
    <t>Anotação de Responsabilidade Técnica no CREA-GO</t>
  </si>
  <si>
    <t>un</t>
  </si>
  <si>
    <t xml:space="preserve"> 2 </t>
  </si>
  <si>
    <t>EDIFICAÇÃO</t>
  </si>
  <si>
    <t xml:space="preserve"> 2.1 </t>
  </si>
  <si>
    <t>Demolições e retiradas</t>
  </si>
  <si>
    <t xml:space="preserve"> 2.1.1 </t>
  </si>
  <si>
    <t xml:space="preserve"> SEOPR APGYN 94 - 72178 adaptado </t>
  </si>
  <si>
    <t xml:space="preserve"> 2.1.2 </t>
  </si>
  <si>
    <t xml:space="preserve"> 97634 </t>
  </si>
  <si>
    <t>Demolição de revestimentos cerâmicos, de piso e paredes, de forma mecanizada, sem reaproveitamento</t>
  </si>
  <si>
    <t xml:space="preserve"> 2.1.3 </t>
  </si>
  <si>
    <t xml:space="preserve"> 97622 </t>
  </si>
  <si>
    <t>Demolição de alvenaria de tijolos de barro</t>
  </si>
  <si>
    <t xml:space="preserve"> 2.1.4 </t>
  </si>
  <si>
    <t xml:space="preserve"> 97663 </t>
  </si>
  <si>
    <t>Remoção de louças, de forma manual, para reaproveitamento</t>
  </si>
  <si>
    <t>UN</t>
  </si>
  <si>
    <t xml:space="preserve"> 2.1.5 </t>
  </si>
  <si>
    <t xml:space="preserve"> 97645 </t>
  </si>
  <si>
    <t>Retirada de portas e janelas de alumínio e vidro</t>
  </si>
  <si>
    <t xml:space="preserve"> 2.1.6 </t>
  </si>
  <si>
    <t>Demolição de soleiras de granito</t>
  </si>
  <si>
    <t xml:space="preserve"> 2.1.7 </t>
  </si>
  <si>
    <t xml:space="preserve"> 020151 </t>
  </si>
  <si>
    <t>Remoção manual de divisórias de granito</t>
  </si>
  <si>
    <t xml:space="preserve"> 2.1.8 </t>
  </si>
  <si>
    <t xml:space="preserve"> 97644 </t>
  </si>
  <si>
    <t>Remoção de portas e portais de madeira</t>
  </si>
  <si>
    <t xml:space="preserve"> 2.1.9 </t>
  </si>
  <si>
    <t xml:space="preserve"> 020139 </t>
  </si>
  <si>
    <t>Retirada de bancada de granito</t>
  </si>
  <si>
    <t xml:space="preserve"> 2.1.10 </t>
  </si>
  <si>
    <t xml:space="preserve"> 72220 </t>
  </si>
  <si>
    <t>Retirada de alvenaria de tijolos de vidro</t>
  </si>
  <si>
    <t xml:space="preserve"> 2.1.11 </t>
  </si>
  <si>
    <t xml:space="preserve"> 020109 </t>
  </si>
  <si>
    <t>DEMOLIÇÃO MANUAL DE PISO CIMENTICIO SOBRE LASTRO DE CONCRETO COM TRANSPORTE ATE CAÇAMBA E CARGA</t>
  </si>
  <si>
    <t xml:space="preserve"> 2.1.12 </t>
  </si>
  <si>
    <t>Demolição de painel de elementos vazados pré moldados de concreto</t>
  </si>
  <si>
    <t xml:space="preserve"> 2.1.13 </t>
  </si>
  <si>
    <t xml:space="preserve"> 85406 </t>
  </si>
  <si>
    <t>Remoção cuidadosa de pastilhas para reaproveitamento</t>
  </si>
  <si>
    <t xml:space="preserve"> 2.1.14 </t>
  </si>
  <si>
    <t xml:space="preserve"> 97631 </t>
  </si>
  <si>
    <t xml:space="preserve"> 2.1.15 </t>
  </si>
  <si>
    <t xml:space="preserve"> 88261 </t>
  </si>
  <si>
    <t>CARPINTEIRO DE ESQUADRIA COM ENCARGOS COMPLEMENTARES</t>
  </si>
  <si>
    <t xml:space="preserve"> 2.2 </t>
  </si>
  <si>
    <t>Recuperação de estruturas de concreto em processo de oxidação da ferragem e desplacamento da camada de cobrimento e criação de pingadeira na borda da marquise circular</t>
  </si>
  <si>
    <t xml:space="preserve"> 2.2.1 </t>
  </si>
  <si>
    <t xml:space="preserve"> 97626 </t>
  </si>
  <si>
    <t>DEMOLIÇÃO DE PILARES E VIGAS EM CONCRETO ARMADO, DE FORMA MANUAL, SEM REAPROVEITAMENTO. AF_12/2017</t>
  </si>
  <si>
    <t xml:space="preserve"> 2.2.2 </t>
  </si>
  <si>
    <t xml:space="preserve"> 88309 </t>
  </si>
  <si>
    <t>PEDREIRO COM ENCARGOS COMPLEMENTARES</t>
  </si>
  <si>
    <t xml:space="preserve"> 2.2.3 </t>
  </si>
  <si>
    <t xml:space="preserve"> 88242 </t>
  </si>
  <si>
    <t>AJUDANTE DE PEDREIRO COM ENCARGOS COMPLEMENTARES</t>
  </si>
  <si>
    <t xml:space="preserve"> 2.2.4 </t>
  </si>
  <si>
    <t xml:space="preserve"> Imperflex 3210-1288 3 </t>
  </si>
  <si>
    <t>Argamassa polimérica para reparos em estruturas de concreto tipo Sika Monotop 622, Nafufill CR25 Viapol  ou equivalente</t>
  </si>
  <si>
    <t>kg</t>
  </si>
  <si>
    <t xml:space="preserve"> 2.2.5 </t>
  </si>
  <si>
    <t xml:space="preserve"> Imperflex 3210-1288 2 </t>
  </si>
  <si>
    <t>Primer anti corrosivo para metais, tipo Armatec 108 ou equivalente</t>
  </si>
  <si>
    <t xml:space="preserve"> 2.2.6 </t>
  </si>
  <si>
    <t xml:space="preserve"> 88629 </t>
  </si>
  <si>
    <t>ARGAMASSA TRAÇO 1:3 (EM VOLUME DE CIMENTO E AREIA MÉDIA ÚMIDA), PREPARO MANUAL. AF_08/2019</t>
  </si>
  <si>
    <t xml:space="preserve"> 2.3 </t>
  </si>
  <si>
    <t>Impermeabilizações</t>
  </si>
  <si>
    <t xml:space="preserve"> 2.3.1 </t>
  </si>
  <si>
    <t>Retirada de reboco deteriorado interno</t>
  </si>
  <si>
    <t xml:space="preserve"> 2.3.2 </t>
  </si>
  <si>
    <t>Retirada de reboco deteriorado externo</t>
  </si>
  <si>
    <t xml:space="preserve"> 2.3.3 </t>
  </si>
  <si>
    <t xml:space="preserve"> SEOPR APGYN 70 </t>
  </si>
  <si>
    <t>Regularização da superfície dos tijolos para aplicação de camada de impermeabilização - interno</t>
  </si>
  <si>
    <t xml:space="preserve"> 2.3.4 </t>
  </si>
  <si>
    <t>Regularização da superfície dos tijolos para aplicação de camada de impermeabilização - externo</t>
  </si>
  <si>
    <t xml:space="preserve"> 2.3.5 </t>
  </si>
  <si>
    <t xml:space="preserve"> 98555 </t>
  </si>
  <si>
    <t>Impermeabilização de superfície com revestimento bicomponente semi flexível tipo sika top 100 ou equivalente em três demãos cruzadas - interno - paredes e vigas baldrame</t>
  </si>
  <si>
    <t xml:space="preserve"> 2.3.6 </t>
  </si>
  <si>
    <t>Impermeabilização de superfície com revestimento bicomponente semi flexível tipo sika top 100 ou equivalente em três demãos cruzadas - externo</t>
  </si>
  <si>
    <t xml:space="preserve"> 2.3.7 </t>
  </si>
  <si>
    <t xml:space="preserve"> SEOPR APGYN 72 cód  87548 adapt 123 + 37568 </t>
  </si>
  <si>
    <t>Reboco com argamassa impermeabilizada e aditivo plastificante - interno</t>
  </si>
  <si>
    <t xml:space="preserve"> 2.3.8 </t>
  </si>
  <si>
    <t>Reboco com argamassa impermeabilizada e aditivo plastificante - externo</t>
  </si>
  <si>
    <t xml:space="preserve"> 2.3.9 </t>
  </si>
  <si>
    <t xml:space="preserve"> 98546 </t>
  </si>
  <si>
    <t>Impermeabilização de superfície com manta asfáltica elastomérica em poliester 3mm, tipo III, classe B, aluminizada (NBR 9952), uma camada, inclusive aplicação de primer asfáltico</t>
  </si>
  <si>
    <t xml:space="preserve"> 2.4 </t>
  </si>
  <si>
    <t>Vedações com tijolos cerâmicos e gesso acartonado</t>
  </si>
  <si>
    <t xml:space="preserve"> 2.4.1 </t>
  </si>
  <si>
    <t xml:space="preserve"> 96358 </t>
  </si>
  <si>
    <t>Parede com placas de gesso acartonado com duas faces simples e estrutura metálica com guias simples, espessura final de 9cm</t>
  </si>
  <si>
    <t xml:space="preserve"> 2.4.2 </t>
  </si>
  <si>
    <t xml:space="preserve"> 103328 </t>
  </si>
  <si>
    <t>Parede de alvenaria de 1/2 vez de tijolo furado</t>
  </si>
  <si>
    <t xml:space="preserve"> 2.4.3 </t>
  </si>
  <si>
    <t xml:space="preserve"> 2.4.4 </t>
  </si>
  <si>
    <t xml:space="preserve"> 93202 </t>
  </si>
  <si>
    <t>Encunhamento de alvenaria de tijolos de barro com tijolo maciço conforme esquema apresentado em projeto, executar em todos os fechamentos de vãos de portas e janelas</t>
  </si>
  <si>
    <t>M</t>
  </si>
  <si>
    <t xml:space="preserve"> 2.4.5 </t>
  </si>
  <si>
    <t>KG</t>
  </si>
  <si>
    <t xml:space="preserve"> 2.4.6 </t>
  </si>
  <si>
    <t xml:space="preserve"> 92759 </t>
  </si>
  <si>
    <t>ARMAÇÃO DE PILAR OU VIGA DE ESTRUTURA CONVENCIONAL DE CONCRETO ARMADO UTILIZANDO AÇO CA-60 DE 5,0 MM - MONTAGEM. AF_06/2022</t>
  </si>
  <si>
    <t xml:space="preserve"> 2.4.7 </t>
  </si>
  <si>
    <t xml:space="preserve"> 92760 </t>
  </si>
  <si>
    <t>ARMAÇÃO DE PILAR OU VIGA DE ESTRUTURA CONVENCIONAL DE CONCRETO ARMADO UTILIZANDO AÇO CA-50 DE 6,3 MM - MONTAGEM. AF_06/2022</t>
  </si>
  <si>
    <t xml:space="preserve"> 2.4.8 </t>
  </si>
  <si>
    <t xml:space="preserve"> 68049 </t>
  </si>
  <si>
    <t>CINTA E CONTRAVERGA EM TIJOLO CERAMICO MACICO 5X10X20CM 1/2 VEZ</t>
  </si>
  <si>
    <t xml:space="preserve"> 96555 </t>
  </si>
  <si>
    <t>Concretagem de viga baldrame com concreto 25 MPa</t>
  </si>
  <si>
    <t xml:space="preserve"> 101173 </t>
  </si>
  <si>
    <t>ESTACA BROCA DE CONCRETO, DIÂMETRO DE 20CM, ESCAVAÇÃO MANUAL COM TRADO CONCHA, COM ARMADURA DE ARRANQUE. AF_05/2020</t>
  </si>
  <si>
    <t xml:space="preserve"> 2.5 </t>
  </si>
  <si>
    <t>Esquadrias</t>
  </si>
  <si>
    <t xml:space="preserve"> 2.5.1 </t>
  </si>
  <si>
    <t>Portas e grades metálicas</t>
  </si>
  <si>
    <t xml:space="preserve"> 2.5.1.1 </t>
  </si>
  <si>
    <t xml:space="preserve"> SEOPR APGYN 13 cod 99861 adaptado </t>
  </si>
  <si>
    <t>G1 - Grade metálica com requadro em cantoneira de abas iguais, vedação em malha de ferro chato, em dimensões e fixação conforme projeto</t>
  </si>
  <si>
    <t xml:space="preserve"> 2.5.1.2 </t>
  </si>
  <si>
    <t xml:space="preserve"> SEOPR APGYN 14 cod 99861 adaptado </t>
  </si>
  <si>
    <t>G1A - Grade metálica com requadro em cantoneira de abas iguais, vedação em malha de ferro chato, em dimensões e fixação conforme projeto</t>
  </si>
  <si>
    <t xml:space="preserve"> 2.5.1.3 </t>
  </si>
  <si>
    <t xml:space="preserve"> SEOPR APGYN 15 cod 99861 adaptado </t>
  </si>
  <si>
    <t>G2 - Grade metálica com requadro em cantoneira de abas iguais, vedação em malha de ferro chato, em dimensões e fixação conforme projeto</t>
  </si>
  <si>
    <t xml:space="preserve"> 2.5.1.4 </t>
  </si>
  <si>
    <t xml:space="preserve"> SEOPR APGYN 16 cod 99861 adaptado </t>
  </si>
  <si>
    <t>G3 - Grade metálica com requadro em cantoneira de abas iguais, vedação em malha de ferro chato, em dimensões e fixação conforme projeto</t>
  </si>
  <si>
    <t xml:space="preserve"> 2.5.1.5 </t>
  </si>
  <si>
    <t xml:space="preserve"> SEOPR APGYN 17 cod 99861 adaptado </t>
  </si>
  <si>
    <t>G4 - Grade metálica com requadro em cantoneira de abas iguais, vedação em malha de ferro chato, em dimensões e fixação conforme projeto</t>
  </si>
  <si>
    <t xml:space="preserve"> 2.5.1.6 </t>
  </si>
  <si>
    <t xml:space="preserve"> SEOPR APGYN 18 cod 99861 adaptado </t>
  </si>
  <si>
    <t>G5 - Grade metálica com requadro em cantoneira de abas iguais, vedação em malha de ferro chato, em dimensões e fixação conforme projeto</t>
  </si>
  <si>
    <t xml:space="preserve"> 2.5.1.7 </t>
  </si>
  <si>
    <t xml:space="preserve"> SEOPR APGYN 19 cod 99861 adaptado </t>
  </si>
  <si>
    <t>G6 - Grade metálica com requadro em cantoneira de abas iguais, vedação em malha de ferro chato, em dimensões e fixação conforme projeto</t>
  </si>
  <si>
    <t xml:space="preserve"> 2.5.1.8 </t>
  </si>
  <si>
    <t xml:space="preserve"> SEOPR APGYN 20 cod 99861 adaptado </t>
  </si>
  <si>
    <t>G7 - Grade metálica com requadro em cantoneira de abas iguais, vedação em malha de ferro chato, em dimensões e fixação conforme projeto</t>
  </si>
  <si>
    <t xml:space="preserve"> 2.5.1.9 </t>
  </si>
  <si>
    <t xml:space="preserve"> SEOPR APGYN 21 cod 99861 adaptado </t>
  </si>
  <si>
    <t>G8 - Grade metálica com requadro em cantoneira de abas iguais, vedação em malha de ferro chato, em dimensões e fixação conforme projeto</t>
  </si>
  <si>
    <t xml:space="preserve"> 2.5.1.10 </t>
  </si>
  <si>
    <t xml:space="preserve"> SEOPR APGYN 22 cod 99861 adaptado </t>
  </si>
  <si>
    <t>G9 - Grade metálica com requadro em cantoneira de abas iguais, vedação em malha de ferro chato, em dimensões e fixação conforme projeto</t>
  </si>
  <si>
    <t xml:space="preserve"> 2.5.1.11 </t>
  </si>
  <si>
    <t xml:space="preserve"> SEOPR APGYN 26 cód 180307 Agetop adaptado </t>
  </si>
  <si>
    <t>P5 - Porta 1,00x2,10m de abrir metálica, com bandeirola, em perfil industrial, seção de 30 x 90mm, vedação em chapa frisada -" tipo lambril", frisos de 1x1x1 cm a cada 10 cm, espessura da chapa de 1,2mm, bandeirola com perfis de 30 x 90cm e 30x 30cm</t>
  </si>
  <si>
    <t xml:space="preserve"> 2.5.1.12 </t>
  </si>
  <si>
    <t xml:space="preserve"> SEOPR APGYN 28 cód 180307 Agetop adaptado B </t>
  </si>
  <si>
    <t>P6 - Porta 0,80x2,10m de abrir metálica, em perfil industrial, seção de 30 x 90mm, vedação em chapa frisada -" tipo lambril", frisos de 1x1x1 cm a cada 10 cm, espessura da chapa de 1,2mm, portal com a largura da parede, de até 15 cm</t>
  </si>
  <si>
    <t xml:space="preserve"> 2.5.1.13 </t>
  </si>
  <si>
    <t xml:space="preserve"> 91341 </t>
  </si>
  <si>
    <t>Porta em alumínio anodizado na cor natural, vedação em perfil tipo veneziana.</t>
  </si>
  <si>
    <t xml:space="preserve"> 2.5.2 </t>
  </si>
  <si>
    <t>Portas de madeira</t>
  </si>
  <si>
    <t xml:space="preserve"> 2.5.2.1 </t>
  </si>
  <si>
    <t xml:space="preserve"> SEOPR APGYN 23 </t>
  </si>
  <si>
    <t>P1 e P3 - Porta 0,90x2,10m de abrir em madeira, lisa, acabamento tauari, semi-oca, encabeçada, e=35 mm, portal e alizar em tauari, alizar de 7 cm</t>
  </si>
  <si>
    <t xml:space="preserve"> 2.5.2.2 </t>
  </si>
  <si>
    <t xml:space="preserve"> SEOPR APGYN 24 cód 91015 </t>
  </si>
  <si>
    <t>P4 - Porta 0,80x2,10m de abrir em madeira, lisa, acabamento tauari, semi-oca, encabeçada, e=35 mm, portal e alizar também em tauari, alizar de 7 cm</t>
  </si>
  <si>
    <t xml:space="preserve"> 2.5.3 </t>
  </si>
  <si>
    <t>Portas e painéis de vidro temperado</t>
  </si>
  <si>
    <t xml:space="preserve"> 2.5.3.1 </t>
  </si>
  <si>
    <t xml:space="preserve"> SEOPR APGYN 24 cód 102184 adaptado </t>
  </si>
  <si>
    <t>P8 - Painel com 1 porta de abrir, aba fixa e bandeirola, em vidro temperado de 10 mm, incolor,  contendo puxador duplo de  30cm, perfil em seção tubular circular, ∅mín= 25mm, em alumínio polido, e faixas de sinalização conforme detalhes</t>
  </si>
  <si>
    <t xml:space="preserve"> 2.5.3.2 </t>
  </si>
  <si>
    <t xml:space="preserve"> SEOPR APGYN 25 cód 102185 adaptado </t>
  </si>
  <si>
    <t>P2 - Porta de abrir, com duas folhas, em painel de vidro temperado 10 mm, incolor,  com puxador duplo com no mínimo 30cm, perfil em seção tubular circular, ∅mín= 25mm, em alumínio polido e com faixas de sinalização conforme detalhe</t>
  </si>
  <si>
    <t xml:space="preserve"> 2.5.3.3 </t>
  </si>
  <si>
    <t xml:space="preserve"> SEOPR APGYN 36 cód 102181 </t>
  </si>
  <si>
    <t>Painel em vidro temperado incolor, 10mm, com requadro em perfil "U"  - abas de 20mm, recorte conforme detalhes do projeto de arquitetura - instalado nos guichês internos das secretarias dos cartórios</t>
  </si>
  <si>
    <t xml:space="preserve"> 2.5.4 </t>
  </si>
  <si>
    <t>Janelas</t>
  </si>
  <si>
    <t xml:space="preserve"> 2.5.4.1 </t>
  </si>
  <si>
    <t xml:space="preserve"> SEOPR APGYN 30 cód 94569 adaptado </t>
  </si>
  <si>
    <t>Adaptação das Janelas J1 e J2 de acordo com o projeto de arquitetura (inclui 2 janelas J1 e 2 janelas J2)</t>
  </si>
  <si>
    <t xml:space="preserve"> 2.5.4.2 </t>
  </si>
  <si>
    <t xml:space="preserve"> SEOPR APGYN 32 cód 102180 adaptado </t>
  </si>
  <si>
    <t>J6 - Janela em vidro temperado incolor, 0,80x0,40m e = 8mm, tipo maximar, acionamento por sistema de alavanca (fecho para maximar)</t>
  </si>
  <si>
    <t xml:space="preserve"> 2.5.4.3 </t>
  </si>
  <si>
    <t xml:space="preserve"> SEOPR APGYN 33 cód 94569 adaptado </t>
  </si>
  <si>
    <t>Adaptação da janela J4 (alumínio e vidro comum), conforme projeto de arquitetura</t>
  </si>
  <si>
    <t xml:space="preserve"> 2.5.4.4 </t>
  </si>
  <si>
    <t xml:space="preserve"> SEOPR APGYN 32 cód 37518; 88309; 100489 </t>
  </si>
  <si>
    <t>Janela de enrolar manual completa, 1,60x1,60m perfil meia cana, em aço galvanizado, com pintura eletrostática na cor platina, acabamento brilhante, chapa nº.2, com travas laterais.</t>
  </si>
  <si>
    <t xml:space="preserve"> 2.5.4.5 </t>
  </si>
  <si>
    <t xml:space="preserve"> SEOPR APGYN 37 cód 93182 </t>
  </si>
  <si>
    <t>Vergas e contravergas para as janelas J3 e J6</t>
  </si>
  <si>
    <t xml:space="preserve"> 2.5.4.6 </t>
  </si>
  <si>
    <t xml:space="preserve"> SEOPR APGYN 31 cód 102180 adaptado </t>
  </si>
  <si>
    <t>J3 - Esquadria em alumínio e vidro temperado (8 mm) 1,85x0,40m com 1 folha fixa e duas móveis tipo maximar, com película jateada na face interna</t>
  </si>
  <si>
    <t xml:space="preserve"> 2.6 </t>
  </si>
  <si>
    <t>Revestimentos</t>
  </si>
  <si>
    <t xml:space="preserve"> 2.6.1 </t>
  </si>
  <si>
    <t>Revestimentos de pisos e paredes exceto granito</t>
  </si>
  <si>
    <t xml:space="preserve"> 2.6.1.1 </t>
  </si>
  <si>
    <t xml:space="preserve"> SEOPR APGYN 03 </t>
  </si>
  <si>
    <t>Piso em granitina, modulação de 1,00 x 1,00m na cor cinza natural, tabeira de 20cm na cor preta e rodapé de 8cm, também preto, com espessura mínima de 15mm, incluso juntas, aplicação do piso, 4 polimentos com politriz, estucamento, selador e cera</t>
  </si>
  <si>
    <t xml:space="preserve"> 2.6.1.2 </t>
  </si>
  <si>
    <t xml:space="preserve"> 101094 </t>
  </si>
  <si>
    <t>Piso tátil em PVC, dimensões de 25x25cm, espessura de 5 mm, cor preto, fixado com cola na quantidade adequada e vedador de bordas da 3M ou equivalente</t>
  </si>
  <si>
    <t xml:space="preserve"> 2.6.1.3 </t>
  </si>
  <si>
    <t xml:space="preserve"> 87258 </t>
  </si>
  <si>
    <t>Piso em porcelanato esmaltado, 60 x 60cm, acabamento acetinado, marca biancogres ou equivalente, linha contemporâneos, padrão cemento grafite, classe AD2</t>
  </si>
  <si>
    <t xml:space="preserve"> 2.6.1.4 </t>
  </si>
  <si>
    <t xml:space="preserve"> SEOPR APGYN 38 cód 87242 adaptado </t>
  </si>
  <si>
    <t>Recomposição de pastilhas com peças retiradas das platibandas do bloco principal central - inclui montagem das cartelas</t>
  </si>
  <si>
    <t xml:space="preserve"> 2.6.1.5 </t>
  </si>
  <si>
    <t xml:space="preserve"> 87878 </t>
  </si>
  <si>
    <t>Chapisco em parede de alvenaria</t>
  </si>
  <si>
    <t xml:space="preserve"> 2.6.1.6 </t>
  </si>
  <si>
    <t xml:space="preserve"> 87548 </t>
  </si>
  <si>
    <t>Reboco em parede de tijolos de barro, argamassa traço 1:2:8, espessura mínima de 1cm</t>
  </si>
  <si>
    <t xml:space="preserve"> 2.6.1.7 </t>
  </si>
  <si>
    <t xml:space="preserve"> SEOPR APGYN 41 cód. 104457 adapatado </t>
  </si>
  <si>
    <t>Revestimento de parede cerâmico monoporoso, dimensões de 32x60cm, marca Biancogres ou equivalente, padrão originale bianco, acabamento acetinado</t>
  </si>
  <si>
    <t xml:space="preserve"> 2.6.1.8 </t>
  </si>
  <si>
    <t xml:space="preserve"> 101091 </t>
  </si>
  <si>
    <t>Piso em ladrilho de concreto com dimensões 20x20cm, estampa quadros, cor natural, marca Goiarte ou equivalente, com rodapé em ladrilho hidráulico no encontro com as paredes, inclui reposição de peças onde necessário</t>
  </si>
  <si>
    <t xml:space="preserve"> 2.6.1.9 </t>
  </si>
  <si>
    <t xml:space="preserve"> 98686 </t>
  </si>
  <si>
    <t xml:space="preserve"> 2.6.1.10 </t>
  </si>
  <si>
    <t xml:space="preserve"> SEOPR APGYN 81 - cód 103913 adaptado </t>
  </si>
  <si>
    <t>Piso industrial de concreto armado, fck 20 MPa, espessura de 10 cm, com 138,54mm² de aço por metro linear</t>
  </si>
  <si>
    <t xml:space="preserve"> 2.6.1.11 </t>
  </si>
  <si>
    <t xml:space="preserve"> 87767 </t>
  </si>
  <si>
    <t xml:space="preserve"> 2.6.1.12 </t>
  </si>
  <si>
    <t xml:space="preserve"> SEOPR APGYN 92- Passos Revestimentos - 3926-0086 </t>
  </si>
  <si>
    <t>Revestimento cimentício Antique Hexagonal  cód 396</t>
  </si>
  <si>
    <t xml:space="preserve"> 2.6.1.13 </t>
  </si>
  <si>
    <t xml:space="preserve"> SEOPR APGYN 97 </t>
  </si>
  <si>
    <t>Rodapé invertido em alumínio cor preto 35x15mm</t>
  </si>
  <si>
    <t>m</t>
  </si>
  <si>
    <t xml:space="preserve"> 2.6.1.14 </t>
  </si>
  <si>
    <t xml:space="preserve"> SEOPR APGYN 98 - 88650 adaptado </t>
  </si>
  <si>
    <t>Rodapé em  porcelanato esmaltado, 60 x 60cm, acabamento acetinado, marca biancogres ou equivalente, linha contemporâneos, padrão cemento grafite, classe AD2, altura 8cm</t>
  </si>
  <si>
    <t xml:space="preserve"> 2.6.2 </t>
  </si>
  <si>
    <t>Revestimentos de pisos e paredes em granito</t>
  </si>
  <si>
    <t xml:space="preserve"> 2.6.2.1 </t>
  </si>
  <si>
    <t>Granito branco dallas</t>
  </si>
  <si>
    <t xml:space="preserve"> 2.6.2.1.1 </t>
  </si>
  <si>
    <t xml:space="preserve"> SEOPR APGYN 87 - 98671 adaptado </t>
  </si>
  <si>
    <t>Piso em granito Branco Dallas, polido, impermeabilizado, 55x55cm, esp. 2cm</t>
  </si>
  <si>
    <t xml:space="preserve"> 2.6.2.1.2 </t>
  </si>
  <si>
    <t xml:space="preserve"> SEOPR APGYN 88 - 101092 adaptado </t>
  </si>
  <si>
    <t>Piso em granito levigado, Branco Dallas, 50x50cm, impermeabilizado, esp. 2cm</t>
  </si>
  <si>
    <t xml:space="preserve"> 2.6.2.1.3 </t>
  </si>
  <si>
    <t xml:space="preserve"> 98685 </t>
  </si>
  <si>
    <t>Rodapé em granito Branco Dallas altura 10cm</t>
  </si>
  <si>
    <t xml:space="preserve"> 2.6.2.1.4 </t>
  </si>
  <si>
    <t xml:space="preserve"> SEOPR APGYN 82 - 98685 adaptado </t>
  </si>
  <si>
    <t>Rodapé em granito Branco Dallas altura 8cm</t>
  </si>
  <si>
    <t xml:space="preserve"> 2.6.2.1.5 </t>
  </si>
  <si>
    <t xml:space="preserve"> SEOPR APGYN 83 - 98685 adaptado </t>
  </si>
  <si>
    <t>Rodapé em granito Branco Dallas altura 30 cm</t>
  </si>
  <si>
    <t xml:space="preserve"> 2.6.2.1.6 </t>
  </si>
  <si>
    <t xml:space="preserve"> SEOPR APGYN 89 - 98689 adaptado </t>
  </si>
  <si>
    <t>Soleira em granito Branco Dallas, impermeabilizada, acabamento conforme projeto, esp. 2cm</t>
  </si>
  <si>
    <t xml:space="preserve"> 2.6.2.1.7 </t>
  </si>
  <si>
    <t xml:space="preserve"> SEOPR APGYN 90 - 98685 adaptado </t>
  </si>
  <si>
    <t>Rodamão em granito Branco Dallas, impermeabilizado, altura 20cm, esp. 2cm</t>
  </si>
  <si>
    <t xml:space="preserve"> 2.6.2.2 </t>
  </si>
  <si>
    <t>Granito cinza andorinha</t>
  </si>
  <si>
    <t xml:space="preserve"> 2.6.2.2.1 </t>
  </si>
  <si>
    <t xml:space="preserve"> 220920 </t>
  </si>
  <si>
    <t>Soleira em granito cinza andorinha polido, impermeabilizada, esp. 2cm</t>
  </si>
  <si>
    <t xml:space="preserve"> 2.6.2.2.2 </t>
  </si>
  <si>
    <t xml:space="preserve"> 2.6.2.2.3 </t>
  </si>
  <si>
    <t xml:space="preserve"> SEOPR APGYN 84 - 220917 adaptado </t>
  </si>
  <si>
    <t>Rodapé em granito cinza andorinha altura 8cm</t>
  </si>
  <si>
    <t xml:space="preserve"> 2.6.2.2.4 </t>
  </si>
  <si>
    <t xml:space="preserve"> SEOPR APGYN 85 - 220917 adaptado </t>
  </si>
  <si>
    <t>Revestimento de base para armários em granito cinza andorinha altura 15cm</t>
  </si>
  <si>
    <t xml:space="preserve"> 2.6.2.2.5 </t>
  </si>
  <si>
    <t xml:space="preserve"> SEOPR APGYN 86 - 220917 adaptado </t>
  </si>
  <si>
    <t>Rodamão de granito cinza andorinha altura 10cm</t>
  </si>
  <si>
    <t xml:space="preserve"> 2.6.2.2.6 </t>
  </si>
  <si>
    <t xml:space="preserve"> 271608 </t>
  </si>
  <si>
    <t>Bancada de granito cinza andorinha conforme projeto, e=2cm</t>
  </si>
  <si>
    <t xml:space="preserve"> 2.6.2.2.7 </t>
  </si>
  <si>
    <t xml:space="preserve"> 100320 </t>
  </si>
  <si>
    <t>Divisória de granito cinza andorinha conforme projeto, esp.=2cm</t>
  </si>
  <si>
    <t xml:space="preserve"> 2.6.2.2.8 </t>
  </si>
  <si>
    <t xml:space="preserve"> 88274 </t>
  </si>
  <si>
    <t>Serviço de corte e adaptação de bancadas de granito cinza andorinha existentes conforme projeto de arquitetura</t>
  </si>
  <si>
    <t xml:space="preserve"> SEOPR APGYN 39 cód 86893 adaptado </t>
  </si>
  <si>
    <t>Ajuste de altura das bancadas dos sanitários para medida de 80cm, conforme projeto de arquitetura</t>
  </si>
  <si>
    <t xml:space="preserve"> 2.6.3 </t>
  </si>
  <si>
    <t>Revestimentos de forro</t>
  </si>
  <si>
    <t xml:space="preserve"> 2.6.3.1 </t>
  </si>
  <si>
    <t xml:space="preserve"> 96113 </t>
  </si>
  <si>
    <t xml:space="preserve"> 2.6.3.2 </t>
  </si>
  <si>
    <t xml:space="preserve"> 210506 </t>
  </si>
  <si>
    <t xml:space="preserve"> 2.7 </t>
  </si>
  <si>
    <t>Ferragens</t>
  </si>
  <si>
    <t xml:space="preserve"> 2.7.1 </t>
  </si>
  <si>
    <t xml:space="preserve"> 91306 </t>
  </si>
  <si>
    <t>Fechadura IMAB ou equivalente, linha Duna, acabamento cromoacetinado ou Fechadura marca Papaiz, linha Standard, cód. 2270, acabamento cromoacetinado</t>
  </si>
  <si>
    <t xml:space="preserve"> 2.7.2 </t>
  </si>
  <si>
    <t xml:space="preserve"> 230105 </t>
  </si>
  <si>
    <t>Fechadura marca Arouca ou equivalente, linha Nova Perfil Metálico, cód. 160975-Z, acabamento cromado</t>
  </si>
  <si>
    <t>Un</t>
  </si>
  <si>
    <t xml:space="preserve"> 2.7.3 </t>
  </si>
  <si>
    <t xml:space="preserve"> 84878 </t>
  </si>
  <si>
    <t xml:space="preserve"> 2.7.4 </t>
  </si>
  <si>
    <t xml:space="preserve"> 100705 </t>
  </si>
  <si>
    <t xml:space="preserve"> 2.8 </t>
  </si>
  <si>
    <t>Serviços Diversos</t>
  </si>
  <si>
    <t xml:space="preserve"> 2.8.1 </t>
  </si>
  <si>
    <t xml:space="preserve"> SEOPR APGYN 40 cód 11186; 88325 </t>
  </si>
  <si>
    <t>Espelho cristal, espessura 4mm, bisote de 25mm, instalado</t>
  </si>
  <si>
    <t xml:space="preserve"> 2.8.2 </t>
  </si>
  <si>
    <t xml:space="preserve"> 99821 </t>
  </si>
  <si>
    <t>Lavação de janelas com água e sabão</t>
  </si>
  <si>
    <t xml:space="preserve"> 2.8.3 </t>
  </si>
  <si>
    <t xml:space="preserve"> SEOPR APGYN 82 - vários </t>
  </si>
  <si>
    <t>Abrigo botijões GLP conforme projeto - inclui alvenaria, reboco, laje</t>
  </si>
  <si>
    <t xml:space="preserve"> 2.8.4 </t>
  </si>
  <si>
    <t xml:space="preserve"> SEOPR APGYN 96 - 88309; 87372; 98679; 7267 </t>
  </si>
  <si>
    <t>Base de alvenaria para armários</t>
  </si>
  <si>
    <t xml:space="preserve"> 2.9 </t>
  </si>
  <si>
    <t>Louças, metais e acessórios</t>
  </si>
  <si>
    <t xml:space="preserve"> 2.9.1 </t>
  </si>
  <si>
    <t xml:space="preserve"> 95472 </t>
  </si>
  <si>
    <t>Bacia para válvula de descarga, marca DECA ou equivalente, linha Conforto,  Sem Abertura Frontal, Vogue Plus Conforto Branco, cód.510.17 OU  Bacia Acesso Confort, marca Celite ou equivalente, sem abertura, cód. 1313100010300</t>
  </si>
  <si>
    <t xml:space="preserve"> 2.9.2 </t>
  </si>
  <si>
    <t xml:space="preserve"> Magazine Luiza 1 </t>
  </si>
  <si>
    <t>Assento  plástico, cód. AP.50.17 (DECA) ou Assento PP soft close - sem abertura (Celite) ou equivalente</t>
  </si>
  <si>
    <t xml:space="preserve"> 2.9.3 </t>
  </si>
  <si>
    <t xml:space="preserve"> 00036220 </t>
  </si>
  <si>
    <t>Barra de apoio em alumínio, L=70 cm acabamento escovado, ∅=1,1/2"</t>
  </si>
  <si>
    <t xml:space="preserve"> 2.9.4 </t>
  </si>
  <si>
    <t xml:space="preserve"> 00036080 </t>
  </si>
  <si>
    <t>Barra de apoio em alumínio,L=80 cm, acabamento escovado, ∅=1,1/2"</t>
  </si>
  <si>
    <t xml:space="preserve"> 2.9.5 </t>
  </si>
  <si>
    <t xml:space="preserve"> 230174 </t>
  </si>
  <si>
    <t>Barra de apoio em alumínio,L=40 cm, acabamento escovado, ∅=1,1/2"</t>
  </si>
  <si>
    <t xml:space="preserve"> 2.9.6 </t>
  </si>
  <si>
    <t xml:space="preserve"> 86877 </t>
  </si>
  <si>
    <t>Válvula inox para tanque inox</t>
  </si>
  <si>
    <t xml:space="preserve"> 2.9.7 </t>
  </si>
  <si>
    <t>Válvula inox para lavatório</t>
  </si>
  <si>
    <t xml:space="preserve"> 2.9.8 </t>
  </si>
  <si>
    <t xml:space="preserve"> 86887 </t>
  </si>
  <si>
    <t>Engate flexível, inox, ½”de 50cm</t>
  </si>
  <si>
    <t xml:space="preserve"> 2.9.9 </t>
  </si>
  <si>
    <t xml:space="preserve"> 86878 </t>
  </si>
  <si>
    <t>Instalação de válvula americana 3,1/2"x1,1/2" em metal cromado para substituir a existente na cuba da pia da copa</t>
  </si>
  <si>
    <t xml:space="preserve"> 2.9.10 </t>
  </si>
  <si>
    <t xml:space="preserve"> 86910 </t>
  </si>
  <si>
    <t>Torneira de parede para cozinha, marca DOCOL ou equivalente, linha Docol primor, bica horizontal e giratória, bico arejador, acabamento cromado, cód. 00673306</t>
  </si>
  <si>
    <t xml:space="preserve"> 2.9.11 </t>
  </si>
  <si>
    <t xml:space="preserve"> 95544 </t>
  </si>
  <si>
    <t>Papeleira, marca Premisse ou equivalente, linha urban, compacto, dimensões de 24 x 14,1 x 12 cm, cor branco, instalada a altura de 1,00m, do piso até a base</t>
  </si>
  <si>
    <t xml:space="preserve"> 2.9.12 </t>
  </si>
  <si>
    <t xml:space="preserve"> 95547 </t>
  </si>
  <si>
    <t>Saboneteira compacto, marca premisse, linha Urban ou Invoq, dimensões de 8,6 x 19,5x 9 cm (LxHxP), na cor branco</t>
  </si>
  <si>
    <t xml:space="preserve"> 2.9.13 </t>
  </si>
  <si>
    <t xml:space="preserve"> São Jorge Shopping da Construção 3501-2066 mar2023 </t>
  </si>
  <si>
    <t>Acabamento para Válvula de Descarga Hydra Eco Conforto, acionamento por alavanca,cromado, marca Deca ou equivalente, cód. 4900 C. CONF</t>
  </si>
  <si>
    <t xml:space="preserve"> 2.9.14 </t>
  </si>
  <si>
    <t xml:space="preserve"> Leroy Merlin março 2023 1 </t>
  </si>
  <si>
    <t>Porta papel-toalha compacto, marca premisse, linha Urban ou Invoq, dimensões de 24 x 14x 12 cm (LxHxP), na cor branco</t>
  </si>
  <si>
    <t xml:space="preserve"> 2.9.15 </t>
  </si>
  <si>
    <t xml:space="preserve"> São Jorge Shopping da Construção 3501-2066 mar2023 c </t>
  </si>
  <si>
    <t>Torneira de mesa conforto, acionamento por alavanca, com fechamento automático e temporizado, para lavatório proágua decamatic eco cromado, marca DECA ou equivalente, cód.1173.C.CONF.H2O</t>
  </si>
  <si>
    <t xml:space="preserve"> 2.10 </t>
  </si>
  <si>
    <t>Pinturas</t>
  </si>
  <si>
    <t xml:space="preserve"> 2.10.1 </t>
  </si>
  <si>
    <t xml:space="preserve"> 100745 </t>
  </si>
  <si>
    <t>METÁLICA PORTAS, PORTÕES E TAMPAS DE QUADROS - Pintura em esmalte sintético na cor platina, marca Coral ou equivalente, acabamento brilhante</t>
  </si>
  <si>
    <t xml:space="preserve"> 2.10.2 </t>
  </si>
  <si>
    <t>METÁLICA PORTINHOLA GLP - Pintura em esmalte sintético, 2 demãos, na cor platina, acabamento alto brilho, linha Coralit, marca Coral ou equivalente em na portinhola do abrigo para GLP</t>
  </si>
  <si>
    <t xml:space="preserve"> 2.10.3 </t>
  </si>
  <si>
    <t xml:space="preserve"> 261301 </t>
  </si>
  <si>
    <t>TETO - EMASSAMENTO PVA - Emassamento PVA em laje (e forro) em duas demãos</t>
  </si>
  <si>
    <t xml:space="preserve"> 2.10.4 </t>
  </si>
  <si>
    <t xml:space="preserve"> 261307 </t>
  </si>
  <si>
    <t>TETO - TINTA PVA - Pintura em teto com tinta látex PVA cor branco neve, acabamento fosco, marca Suvinil, Coral, Sherwin Williams ou equivalente - duas demãos</t>
  </si>
  <si>
    <t xml:space="preserve"> 2.10.5 </t>
  </si>
  <si>
    <t xml:space="preserve"> SEOPR APGYN 41 cód 6212 </t>
  </si>
  <si>
    <t>Tábua 2,5m x 30cm para deslocamento sobre as telhas (deverão se entregues à fiscalização no final da obra)</t>
  </si>
  <si>
    <t xml:space="preserve"> 2.10.6 </t>
  </si>
  <si>
    <t xml:space="preserve"> SEOPR APGYN 42 cód 88316 </t>
  </si>
  <si>
    <t>Serviço de raspagem de textura em platibandas</t>
  </si>
  <si>
    <t>h</t>
  </si>
  <si>
    <t xml:space="preserve"> 2.10.7 </t>
  </si>
  <si>
    <t xml:space="preserve"> SEOPR APGYN 43 cód 88415 adaptado </t>
  </si>
  <si>
    <t>PAREDES EXTERNAS - FUNDO PREPARADOR - Aplicação de fundo preparador em regiões onde o concreto esteja com sinais de esfarelamento</t>
  </si>
  <si>
    <t xml:space="preserve"> 2.10.8 </t>
  </si>
  <si>
    <t xml:space="preserve"> 88423 </t>
  </si>
  <si>
    <t>PAREDES EXTERNAS - TEXTURA - Aplicação e/ou reaplicação (textura sobre textura) de textura acrílica aplicada com rolo para textura média, Suvinil ou equivalente, cor ar puro - Cód. A341</t>
  </si>
  <si>
    <t xml:space="preserve"> 2.10.9 </t>
  </si>
  <si>
    <t>PAREDES EXTERNAS - PLATIBANDAS - Aplicação e/ou reaplicação (textura sobre textura) de textura acrílica na cor branco gelo marca Suvinil ou equivalente (rolo para textura média) a ser aplicada na parte interna das platibandas</t>
  </si>
  <si>
    <t xml:space="preserve"> 2.10.10 </t>
  </si>
  <si>
    <t>PAREDES EXTERNAS - TEXTURA - Aplicação e/ou reaplicação (textura sobre textura) de textura acrílica Suvinil ou equivalente, cor cinza inox - CÓD. C388 (rolo para textura média)</t>
  </si>
  <si>
    <t xml:space="preserve"> 2.10.11 </t>
  </si>
  <si>
    <t xml:space="preserve"> 88488 </t>
  </si>
  <si>
    <t>TETO - TINTA ACRÍLICA - Pintura acrílica em teto em duas demãos na cor branco neve, marca Suvinil, Coral, Sherwin Williams ou equivalente</t>
  </si>
  <si>
    <t xml:space="preserve"> 2.10.12 </t>
  </si>
  <si>
    <t xml:space="preserve"> 88489 </t>
  </si>
  <si>
    <t>PAREDE - TINTA ACRÍLICA - Pintura de paredes com tinta acrílica, na cor branco gelo, marca Suvinil, Coral, Sherwin Williams ou equivalente, acabamento acetinado - duas demãos</t>
  </si>
  <si>
    <t xml:space="preserve"> 2.10.13 </t>
  </si>
  <si>
    <t>CHAPINS - Tinta acrílica, Sherwin Willians ou equivalente na cor concreto nos chapins pré-moldados</t>
  </si>
  <si>
    <t xml:space="preserve"> 2.10.14 </t>
  </si>
  <si>
    <t xml:space="preserve"> 88495 </t>
  </si>
  <si>
    <t>TETO - EMASSAMENTO - Emassamento acrílico em laje (forro)</t>
  </si>
  <si>
    <t xml:space="preserve"> 2.10.15 </t>
  </si>
  <si>
    <t xml:space="preserve"> 88497 </t>
  </si>
  <si>
    <t>PAREDE - EMASSAMENTO ACRÍLICO - Emassamento acrílico em paredes - duas demãos, inclui lixamento</t>
  </si>
  <si>
    <t xml:space="preserve"> 2.10.16 </t>
  </si>
  <si>
    <t xml:space="preserve"> 90407 </t>
  </si>
  <si>
    <t>Recomposição de reboco de teto em estado de deterioração</t>
  </si>
  <si>
    <t xml:space="preserve"> 2.10.17 </t>
  </si>
  <si>
    <t xml:space="preserve"> 00003777 </t>
  </si>
  <si>
    <t xml:space="preserve"> 2.10.18 </t>
  </si>
  <si>
    <t>PAREDE - TINTA ACRÍLICA - Pintura de paredes com tinta acrílica, na cor inox C388, marca Suvinil, Coral, Sherwin Williams ou equivalente, acabamento acetinado - duas demãos</t>
  </si>
  <si>
    <t xml:space="preserve"> 2.10.19 </t>
  </si>
  <si>
    <t>PAREDE INTERNA - TINTA ACRÍLICA - Pintura painel  atendimento em látex acrílico, na cor véu, acabamento acetinado marca coral ou equivalente</t>
  </si>
  <si>
    <t xml:space="preserve"> 2.10.20 </t>
  </si>
  <si>
    <t xml:space="preserve"> SEOPR APGYN 95 - 88489 adaptado </t>
  </si>
  <si>
    <t>Pintura efeito especial cimento queimado marca Coral, Suvinil ou equivalente</t>
  </si>
  <si>
    <t xml:space="preserve"> 2.10.21 </t>
  </si>
  <si>
    <t xml:space="preserve"> 102214 </t>
  </si>
  <si>
    <t>Aplicação de seladora nas portas de madeira, mínimo duas demãos ou até adquirir acabamento encerado</t>
  </si>
  <si>
    <t xml:space="preserve"> 2.11 </t>
  </si>
  <si>
    <t>Telhados</t>
  </si>
  <si>
    <t xml:space="preserve"> 2.11.1 </t>
  </si>
  <si>
    <t>Telhado marquise</t>
  </si>
  <si>
    <t xml:space="preserve"> 2.11.1.1 </t>
  </si>
  <si>
    <t xml:space="preserve"> 97647 </t>
  </si>
  <si>
    <t>Retirada, transporte e disposição final de telhas metálicas trapezoidais, calhas, rufos e tubulação de água pluvial</t>
  </si>
  <si>
    <t xml:space="preserve"> 2.11.1.2 </t>
  </si>
  <si>
    <t xml:space="preserve"> 93205 </t>
  </si>
  <si>
    <t>Cinta de amarração para acréscimo de altura da platibanda da marquise utilizando-se canaletas de concreto pré-moldado percorridas  por ferro longitudinal de 8mm em seu interiror</t>
  </si>
  <si>
    <t xml:space="preserve"> 2.11.1.3 </t>
  </si>
  <si>
    <t xml:space="preserve"> 00043692 </t>
  </si>
  <si>
    <t>Perfil ‘’U’’ enrijecido ST 75x40x15, chapa 2,00mm</t>
  </si>
  <si>
    <t xml:space="preserve"> 2.11.1.4 </t>
  </si>
  <si>
    <t>Perfil de aço tipo L 40x40 #3,00 inclui pintura com primer e itens complementares para corte, içamento, montagem e soldagem</t>
  </si>
  <si>
    <t xml:space="preserve"> 2.11.1.5 </t>
  </si>
  <si>
    <t xml:space="preserve"> 00040424 </t>
  </si>
  <si>
    <t>Chapa de aço 4,00mm inclui pintura com primer e itens complementares para corte, içamento, montagem e soldagem</t>
  </si>
  <si>
    <t xml:space="preserve"> 2.11.1.6 </t>
  </si>
  <si>
    <t xml:space="preserve"> SEOPR Valor Auxiliar 1 </t>
  </si>
  <si>
    <t>Itens complementares - Thinner, zarcão, eletrodos, lixa, etc</t>
  </si>
  <si>
    <t xml:space="preserve"> 2.11.1.7 </t>
  </si>
  <si>
    <t xml:space="preserve"> 00006110 </t>
  </si>
  <si>
    <t>Serralheiro - horista</t>
  </si>
  <si>
    <t xml:space="preserve"> 2.11.1.8 </t>
  </si>
  <si>
    <t xml:space="preserve"> 00000252 </t>
  </si>
  <si>
    <t>Ajudante de serralheiro - horista</t>
  </si>
  <si>
    <t xml:space="preserve"> 2.11.1.9 </t>
  </si>
  <si>
    <t xml:space="preserve"> SEOPR APGYN 80 - 90440 adaptado </t>
  </si>
  <si>
    <t>Furo em concreto com broca de widia, utilizando martele elétrico Ø 3/8" profundidade 10 cm</t>
  </si>
  <si>
    <t xml:space="preserve"> 2.11.1.10 </t>
  </si>
  <si>
    <t xml:space="preserve"> 00000134 </t>
  </si>
  <si>
    <t>Groute cimentício</t>
  </si>
  <si>
    <t xml:space="preserve"> 2.11.1.11 </t>
  </si>
  <si>
    <t xml:space="preserve"> 94964 </t>
  </si>
  <si>
    <t>Concreto fck 20Mpa</t>
  </si>
  <si>
    <t xml:space="preserve"> 2.11.1.12 </t>
  </si>
  <si>
    <t xml:space="preserve"> SEOPR APGYN 79 - 94216 + 39522 </t>
  </si>
  <si>
    <t>Telhamento com telha termoisolante revestida em aço galvanizado, faces superior e inferior em telha trapezoidal, revestimento com espessura de 0,50mm com pré-pintura nas duas faces, núcleo em poliestireno (EPS) de 50mm, inclusos peças de fixação e costura</t>
  </si>
  <si>
    <t xml:space="preserve"> 2.11.1.13 </t>
  </si>
  <si>
    <t xml:space="preserve"> 160602 </t>
  </si>
  <si>
    <t>Rufos e contrarrufos de chapa galvanizada, largura 40 cm</t>
  </si>
  <si>
    <t xml:space="preserve"> 2.11.1.14 </t>
  </si>
  <si>
    <t xml:space="preserve"> 100327 </t>
  </si>
  <si>
    <t>Rufo em chapa de aço galvanizado, número 26, corte de 33cm, chumbado à platibanda conforme esquema em projeto</t>
  </si>
  <si>
    <t xml:space="preserve"> 2.11.2 </t>
  </si>
  <si>
    <t>Telhado bloco central e laterais</t>
  </si>
  <si>
    <t xml:space="preserve"> 2.11.2.1 </t>
  </si>
  <si>
    <t xml:space="preserve"> 2.11.2.2 </t>
  </si>
  <si>
    <t>Rufos e contra rufos em chapa de aço galvanizado, número 26, corte de 33cm, chumbado à platibanda (inclui rufos de proteção da borda da manta aluminizada)</t>
  </si>
  <si>
    <t xml:space="preserve"> 2.11.2.3 </t>
  </si>
  <si>
    <t xml:space="preserve"> SEOPR APGYN 93- 100775 adaptado </t>
  </si>
  <si>
    <t>Adaptação da estrutura metálica do telhado do bloco C para construção de calha e aumento da inclinação das telhas para 9%</t>
  </si>
  <si>
    <t xml:space="preserve"> 2.11.2.4 </t>
  </si>
  <si>
    <t xml:space="preserve"> 94210 </t>
  </si>
  <si>
    <t xml:space="preserve"> 2.11.2.5 </t>
  </si>
  <si>
    <t xml:space="preserve"> 94223 </t>
  </si>
  <si>
    <t xml:space="preserve"> 2.11.3 </t>
  </si>
  <si>
    <t>Telhado do galpão de urnas</t>
  </si>
  <si>
    <t xml:space="preserve"> 2.11.3.1 </t>
  </si>
  <si>
    <t xml:space="preserve"> 2.11.3.2 </t>
  </si>
  <si>
    <t xml:space="preserve"> Kingspan-Isoeste Construtivos Isotérmicos S/A 62 9639-4666 mar/24 </t>
  </si>
  <si>
    <t>Cumeeira para telha trapezoidal pré-pintada TP-40 espessura da chapa 5mm, 3 trap.</t>
  </si>
  <si>
    <t xml:space="preserve"> 2.11.3.3 </t>
  </si>
  <si>
    <t xml:space="preserve"> 2.11.3.4 </t>
  </si>
  <si>
    <t xml:space="preserve"> 2.12 </t>
  </si>
  <si>
    <t>Sinalização visual</t>
  </si>
  <si>
    <t xml:space="preserve"> 2.12.1 </t>
  </si>
  <si>
    <t xml:space="preserve"> Art Alumínio Comunicação Visual - 3206-8811 </t>
  </si>
  <si>
    <t>Placas PP1 A PP10 - Placas de informação a serem  instaladas nas portas de sanitários, em ACM, na cor azul, com faixas e textos em pintura UV nas cor branco, fixada na parede por meio de fita adesiva</t>
  </si>
  <si>
    <t xml:space="preserve"> 2.12.2 </t>
  </si>
  <si>
    <t xml:space="preserve"> Art Alumínio Comunicação Visual - 3206-8812 </t>
  </si>
  <si>
    <t>Placas PB - Placas em braile em ACM com texto em alto relevo e simbologia em braille correspondente ao nome do ambiente, fundo branco e texto preto, devendo ser instaladas nas paredes adjacentes às portas de acesso, ao lado das maçanetas na altura de 1,20m</t>
  </si>
  <si>
    <t xml:space="preserve"> 2.12.3 </t>
  </si>
  <si>
    <t xml:space="preserve"> Art Alumínio Comunicação Visual - 3206-8813 </t>
  </si>
  <si>
    <t>Placas PI - Placas de informação  em ACM, na cor azul, com faixas e textos em pintura UV na cor branco, fixadas na parede por meio de cantoneiras, conforme detalhes.</t>
  </si>
  <si>
    <t xml:space="preserve"> 2.12.4 </t>
  </si>
  <si>
    <t xml:space="preserve"> Art Alumínio Comunicação Visual - 3206-8814 </t>
  </si>
  <si>
    <t>Placas PI1 e PI3 -Placas de informação  em ACM, na cor azul, com faixas e textos em pintura UV nas cor branco, fixadas na parede por meio de fita adesiva, contendo texto em braille</t>
  </si>
  <si>
    <t xml:space="preserve"> 2.12.5 </t>
  </si>
  <si>
    <t xml:space="preserve"> Art Alumínio Comunicação Visual - 3206-8815 </t>
  </si>
  <si>
    <t>Placas PI4 e PI5 - Placas de informação  em ACM, na cor azul, com faixas e textos em pintura UV nas cor branco, fixadas na parede por meio de fita adesiva, contendo texto em braille</t>
  </si>
  <si>
    <t xml:space="preserve"> 2.12.6 </t>
  </si>
  <si>
    <t xml:space="preserve"> Art Alumínio Comunicação Visual - 3206-8816 </t>
  </si>
  <si>
    <t>Placas PAP - Placas indicativas de atendimento preferencial em acrílico azul, pictogramas e braille também em acrílico na cor branco, espessura do acrílico de 3mm. Fixação no anteparo de proteção em frente ao guichê</t>
  </si>
  <si>
    <t xml:space="preserve"> 2.12.7 </t>
  </si>
  <si>
    <t xml:space="preserve"> Art Alumínio Comunicação Visual - 3206-8817 </t>
  </si>
  <si>
    <t>Placas PS - Placas a serem  instaladas nas portas de sanitários, em ACM, na cor branco, com faixas e textos em pintura UV nas cores preta e azul, conforme detalhes. Texto e pictogramas pretos sobre fundo branco e texto branco sobre fundo azul.</t>
  </si>
  <si>
    <t xml:space="preserve"> 2.12.8 </t>
  </si>
  <si>
    <t xml:space="preserve"> Art Alumínio Comunicação Visual - 3206-8818 </t>
  </si>
  <si>
    <t>Placas PB/sanitários - Placas em braile em ACM com texto em alto relevo e simbologia em braille correspondente ao nome do ambiente, fundo branco e texto preto, devendo ser instaladas nas paredes adjacentes às portas de acesso, ao lado das maçanetas na altura de 1,20m</t>
  </si>
  <si>
    <t xml:space="preserve"> 2.12.9 </t>
  </si>
  <si>
    <t xml:space="preserve"> Art Alumínio Comunicação Visual - 3206-8819 </t>
  </si>
  <si>
    <t>Placa PA1 - Placa de alerta (segurança), em ACM, na cor branco, com textos e faixas nas cores preto e vermelho, conforme detalhe.</t>
  </si>
  <si>
    <t xml:space="preserve"> 2.12.10 </t>
  </si>
  <si>
    <t xml:space="preserve"> Art Alumínio Comunicação Visual - 3206-8820 </t>
  </si>
  <si>
    <t>Placa PA2 - Placa de alerta (segurança), em ACM, na cor branco, com textos e faixas nas cores preto e vermelho, conforme detalhe.</t>
  </si>
  <si>
    <t xml:space="preserve"> 2.12.11 </t>
  </si>
  <si>
    <t xml:space="preserve"> SEOPR APGYN 91- 98685 adaptadp </t>
  </si>
  <si>
    <t>Placa de estacionamento (PE), de sinalização vertical, de 50x70cm, em aço galvanizado com pintura automotiva nas cores preta, azul e vermelho conforme indicação de detalhes, inclui tubo de aço galvanizado 2"</t>
  </si>
  <si>
    <t xml:space="preserve"> 2.12.12 </t>
  </si>
  <si>
    <t xml:space="preserve"> Art Alumínio Comunicação Visual - 3206-8811 b </t>
  </si>
  <si>
    <t>Brasão da República em acrílico cristal de 10mm com corte a laser e a impressão UV no verso de modo espelhado, na medida de 40cm de diâmetro mais letreiro com letras em recorte de acrílico de 10mm com pintura automotiva preta com altura de 15 cm, aplicação com a utilização de fitas dupla face de uso externo 3M ou equivalente e primer</t>
  </si>
  <si>
    <t xml:space="preserve"> 2.12.13 </t>
  </si>
  <si>
    <t xml:space="preserve"> SEOPR APGYN 97 - 98685 </t>
  </si>
  <si>
    <t>Relocação de placa de estacionamento existente, conforme projeto</t>
  </si>
  <si>
    <t xml:space="preserve"> 2.12.14 </t>
  </si>
  <si>
    <t xml:space="preserve"> SEOPR APGYN 99 - Módulo Móveis e Arquitetura e Art Alumínio </t>
  </si>
  <si>
    <t>Placa de inauguração em acrílico cristal de 6mm com aplicação de adesivo jateado no verso e face com impressão UV do texto,fixação com parafusos com detalhe cromado contendo brasão da República em recorte de acrílico cristal de 6mm com impressão UV no verso de modo espelhado, letras em recorte de acrílico de 4mm cristal com face em acrílico dourada espelhado de 2mm mais painel ripado em MDF 21mm, marca Duratex ou equivalente, modelo Design Metrópole 2 Faces, dimensões conforme projeto.</t>
  </si>
  <si>
    <t xml:space="preserve"> 2.13 </t>
  </si>
  <si>
    <t>Marcenaria</t>
  </si>
  <si>
    <t xml:space="preserve"> 2.13.1 </t>
  </si>
  <si>
    <t xml:space="preserve"> Módulo Móveis e Arquitetura 3210-6556 </t>
  </si>
  <si>
    <t>ÁREA DE SERVIÇO - Armário sob banca - vista 01: em MDF 18mm  (marca Duratex ou equivalente, modelo Branco TX 2 Faces), com  portas venezianas é esquadria de alumínio; Dimensões: conforme projeto</t>
  </si>
  <si>
    <t xml:space="preserve"> 2.13.2 </t>
  </si>
  <si>
    <t xml:space="preserve"> Módulo Móveis e Arquitetura 3210-6557 </t>
  </si>
  <si>
    <t>ÁREA DE SERVIÇO - Armário com duas portas - vista 03: em MDF  18mm (marca Duratex ou equivalente, modelo Branco 2 Faces),  com portas venezianas é esquadria de alumínio;  Dimensões: conforme projeto.</t>
  </si>
  <si>
    <t xml:space="preserve"> 2.13.3 </t>
  </si>
  <si>
    <t xml:space="preserve"> Módulo Móveis e Arquitetura 3210-6558 </t>
  </si>
  <si>
    <t>ÁREA DE SERVIÇO - Armário tipo prateleira - vistas 03 e 04: em MDF  18mm e engrosso de 25mm (marca Duratex ou equivalente,  modelo Prata Essencial 2 Faces), Dimensões:  conforme projeto.</t>
  </si>
  <si>
    <t xml:space="preserve"> 2.13.4 </t>
  </si>
  <si>
    <t xml:space="preserve"> Módulo Móveis e Arquitetura 3210-6560 </t>
  </si>
  <si>
    <t>COPA - Armário sob a pia / vista - 1: em MDF 18mm (marca  Duratex ou equivalente, modelo Prata Essencial 2 Faces);  Dimensões: conforme projeto</t>
  </si>
  <si>
    <t xml:space="preserve"> 2.13.5 </t>
  </si>
  <si>
    <t xml:space="preserve"> Módulo Móveis e Arquitetura 3210-6561 </t>
  </si>
  <si>
    <t>SECRETARIAS - Guichê de atendimento em MDF 18mm (marca Duratex ou equivalente, modelo  Prata Essencial 2 Faces), Proteção superior com painel de vidro incolor temperado 10mm, com  requadro em perfil ‘’U” de alumínio 20mm;  dimensões: conforme projeto</t>
  </si>
  <si>
    <t xml:space="preserve"> 2.13.6 </t>
  </si>
  <si>
    <t xml:space="preserve"> Módulo Móveis e Arquitetura 3210-6563 </t>
  </si>
  <si>
    <t>ATENDIMENTO - Balcão de triagem em MDF 18mm (marca  Duratex ou equivalente, modelo Prata Essencial 2 Faces), proteção  superior com painel de vidro incolor temperado  10mm, com requadro em perfil “U” em alumínio  20mm; Dimensões: conforme projeto.</t>
  </si>
  <si>
    <t xml:space="preserve"> 2.13.7 </t>
  </si>
  <si>
    <t xml:space="preserve"> Módulo Móveis e Arquitetura 3210-6562 </t>
  </si>
  <si>
    <t>ATENDIMENTO - Portinhola: com folha em vidro e= 10mm, incolor  temperado, com montantes em perfil tubular em  aço inox 80x80mm, na chapa 16 e=1,5mm, instalada  com chumbador tipo Parabolt; Dimensões:  conforme projeto</t>
  </si>
  <si>
    <t xml:space="preserve"> 2.13.8 </t>
  </si>
  <si>
    <t xml:space="preserve"> Módulo Móveis e Arquitetura 3210-6564 </t>
  </si>
  <si>
    <t>GALPÃO DE URNAS- Bancada de teste em MDF 25mm (marca Duratex ou equivalente, modelo  Prata Essencial 2 Faces), rodamão em MDF com  100mm de altura, apoiado sobre mão francesas  conforme projeto; Dimensões: conforme projeto.</t>
  </si>
  <si>
    <t xml:space="preserve"> 2.14 </t>
  </si>
  <si>
    <t>Construção de mezanino no galpão de urnas</t>
  </si>
  <si>
    <t xml:space="preserve"> 2.14.1 </t>
  </si>
  <si>
    <t xml:space="preserve"> Imsulpar - Indústria Metalúrgica Sul Paraná Ltda. : Tel. (42) 3229 1999 </t>
  </si>
  <si>
    <t>ITEM 01- Térreo - Estantes de aço desmontáveis, sistema de encaixe, contendo 9 módulos, 07 pares de travessas/módulo, 07 bandejas de aço, capacidade de carga 120kg/par, comprimento de 1200mm, profundidade 500mm e altura de 2550mm. Fechadas com chapa nas laterias , abertas no meio e fundos</t>
  </si>
  <si>
    <t xml:space="preserve"> 2.14.2 </t>
  </si>
  <si>
    <t xml:space="preserve"> Imsulpar - Indústria Metalúrgica Sul Paraná Ltda. : Tel. (42) 3229 2000 </t>
  </si>
  <si>
    <t>ITEM 02- 1º piso - Estantes de aço desmontáveis, sistema de encaixe, contendo 9 módulos, 07 pares de travessas/módulo, 07 bandejas de aço, capacidade de carga 120kg/par, comprimento de 1200mm, profundidade 500mm e altura de 2550mm. Fechadas com chapa nas laterias , abertas no meio e fundos</t>
  </si>
  <si>
    <t xml:space="preserve"> 2.14.3 </t>
  </si>
  <si>
    <t xml:space="preserve"> Imsulpar - Indústria Metalúrgica Sul Paraná Ltda. : Tel. (42) 3229 2001 </t>
  </si>
  <si>
    <t>ITEM 03 - Estrutura de aço desmontável para armazenagem de materiais, sistema de encaixe, área total de 107,78m² , área de passarelas de 72,78m², capacidade de carga de 350 Kgf/m², altura de 2585mm, guarda corpo de segurança de 1100mm, piso grelhado, 01 escada com 13 degraus</t>
  </si>
  <si>
    <t xml:space="preserve"> 2.15 </t>
  </si>
  <si>
    <t>Instalações hidrossanitárias</t>
  </si>
  <si>
    <t xml:space="preserve"> 2.15.1 </t>
  </si>
  <si>
    <t>Hidráulico</t>
  </si>
  <si>
    <t xml:space="preserve"> 2.15.1.1 </t>
  </si>
  <si>
    <t xml:space="preserve"> 89356 </t>
  </si>
  <si>
    <t>Tubo PVC soldável diâmetro 25mm</t>
  </si>
  <si>
    <t xml:space="preserve"> 2.15.1.2 </t>
  </si>
  <si>
    <t xml:space="preserve"> 89362 </t>
  </si>
  <si>
    <t>Joelho 90º PVC soldável diâmetro 25mm</t>
  </si>
  <si>
    <t xml:space="preserve"> 2.15.1.3 </t>
  </si>
  <si>
    <t xml:space="preserve"> 89366 </t>
  </si>
  <si>
    <t>Joelho 90º com bucha de latão, PVC soldável, DN 25mmx3/4"</t>
  </si>
  <si>
    <t xml:space="preserve"> 2.15.1.4 </t>
  </si>
  <si>
    <t xml:space="preserve"> 89378 </t>
  </si>
  <si>
    <t>Luva PVC soldável diâmetro 25mm</t>
  </si>
  <si>
    <t xml:space="preserve"> 2.15.1.5 </t>
  </si>
  <si>
    <t xml:space="preserve"> 89380 </t>
  </si>
  <si>
    <t>Luva de redução PVC soldável DN 32mmx25mm</t>
  </si>
  <si>
    <t xml:space="preserve"> 2.15.1.6 </t>
  </si>
  <si>
    <t xml:space="preserve"> 89383 </t>
  </si>
  <si>
    <t>Adaptador curto com bolsa e rosca para registro PVC soldável, DN 25mmx3/4"</t>
  </si>
  <si>
    <t xml:space="preserve"> 2.15.1.7 </t>
  </si>
  <si>
    <t xml:space="preserve"> 89575 </t>
  </si>
  <si>
    <t>Luva PVC soldável diâmetro 50mm</t>
  </si>
  <si>
    <t xml:space="preserve"> 2.15.1.8 </t>
  </si>
  <si>
    <t xml:space="preserve"> 89987 </t>
  </si>
  <si>
    <t>Registro de gaveta bruto, latão, roscável, 3/4", com acabamento e canopla cromados</t>
  </si>
  <si>
    <t xml:space="preserve"> 2.15.1.9 </t>
  </si>
  <si>
    <t xml:space="preserve"> 89449 </t>
  </si>
  <si>
    <t>Tubo PVC soldável diâmetro 50mm</t>
  </si>
  <si>
    <t xml:space="preserve"> 2.15.1.10 </t>
  </si>
  <si>
    <t xml:space="preserve"> 89395 </t>
  </si>
  <si>
    <t>Tê PVC soldável diâmetro 25mm</t>
  </si>
  <si>
    <t xml:space="preserve"> 2.15.1.11 </t>
  </si>
  <si>
    <t xml:space="preserve"> 89501 </t>
  </si>
  <si>
    <t>Joelho PVC soldável diâmetro 50mm</t>
  </si>
  <si>
    <t xml:space="preserve"> 2.15.1.12 </t>
  </si>
  <si>
    <t xml:space="preserve"> 89625 </t>
  </si>
  <si>
    <t>Tê PVC soldável diâmetro 50mm</t>
  </si>
  <si>
    <t xml:space="preserve"> 2.15.1.13 </t>
  </si>
  <si>
    <t xml:space="preserve"> 89396 </t>
  </si>
  <si>
    <t>Tê com bucha de latão na bolsa central PVC soldável diâmetro 25mm x 1/2"</t>
  </si>
  <si>
    <t xml:space="preserve"> 2.15.1.14 </t>
  </si>
  <si>
    <t xml:space="preserve"> H688 </t>
  </si>
  <si>
    <t xml:space="preserve"> 2.15.2 </t>
  </si>
  <si>
    <t>Esgoto</t>
  </si>
  <si>
    <t xml:space="preserve"> 2.15.2.1 </t>
  </si>
  <si>
    <t xml:space="preserve"> 89724 </t>
  </si>
  <si>
    <t>Joelho 90º, PVC, SN, esgoto, diâmetro 40mm</t>
  </si>
  <si>
    <t xml:space="preserve"> 2.15.2.2 </t>
  </si>
  <si>
    <t xml:space="preserve"> 89726 </t>
  </si>
  <si>
    <t>Joelho 45º, PVC, SN, esgoto, diâmetro 40mm</t>
  </si>
  <si>
    <t xml:space="preserve"> 2.15.2.3 </t>
  </si>
  <si>
    <t xml:space="preserve"> 89784 </t>
  </si>
  <si>
    <t>Tê PVC, SN, esgoto, diâmetro 50X50mm</t>
  </si>
  <si>
    <t xml:space="preserve"> 2.15.2.4 </t>
  </si>
  <si>
    <t xml:space="preserve"> 89785 </t>
  </si>
  <si>
    <t>Junção simples, PVC, SN, esgoto, diâmetro 50x50mm</t>
  </si>
  <si>
    <t xml:space="preserve"> 2.15.2.5 </t>
  </si>
  <si>
    <t xml:space="preserve"> 89731 </t>
  </si>
  <si>
    <t>Joelho 90º, PVC, SN, esgoto, diâmetro 50mm</t>
  </si>
  <si>
    <t xml:space="preserve"> 2.15.2.6 </t>
  </si>
  <si>
    <t xml:space="preserve"> 89744 </t>
  </si>
  <si>
    <t>Joelho 90º, PVC, SN, esgoto, diâmetro 100mm</t>
  </si>
  <si>
    <t xml:space="preserve"> 2.15.2.7 </t>
  </si>
  <si>
    <t xml:space="preserve"> 104328 </t>
  </si>
  <si>
    <t>Caixa sifonada com grelha quadrada, PVC, DN 150 X 150 X 50 MM, junta soldável</t>
  </si>
  <si>
    <t xml:space="preserve"> 2.15.2.8 </t>
  </si>
  <si>
    <t xml:space="preserve"> 89707 </t>
  </si>
  <si>
    <t>Caixa sifonada, PVC, DN 100 X 100 X 50 MM, junta elástica</t>
  </si>
  <si>
    <t xml:space="preserve"> 2.15.2.9 </t>
  </si>
  <si>
    <t xml:space="preserve"> 98110 </t>
  </si>
  <si>
    <t>Caixa de gordura Tigre ou equivalente, saída de 100mm com cesto, inclui tampa reforçada, anel de vedação, porta tampa, cesto de limpeza, sifão e plug</t>
  </si>
  <si>
    <t xml:space="preserve"> 2.15.2.10 </t>
  </si>
  <si>
    <t xml:space="preserve"> 89714 </t>
  </si>
  <si>
    <t>Tubo PVC soldável, esgoto, DN 100mm</t>
  </si>
  <si>
    <t xml:space="preserve"> 2.15.2.11 </t>
  </si>
  <si>
    <t xml:space="preserve"> 89711 </t>
  </si>
  <si>
    <t>Tubo PVC soldável, esgoto, DN 40mm</t>
  </si>
  <si>
    <t xml:space="preserve"> 2.15.2.12 </t>
  </si>
  <si>
    <t xml:space="preserve"> 89712 </t>
  </si>
  <si>
    <t>Tubo PVC soldável, esgoto, DN 50mm</t>
  </si>
  <si>
    <t xml:space="preserve"> 2.15.2.13 </t>
  </si>
  <si>
    <t xml:space="preserve"> 89713 </t>
  </si>
  <si>
    <t>Tubo PVC soldável, esgoto, DN 75mm</t>
  </si>
  <si>
    <t xml:space="preserve"> 2.15.2.14 </t>
  </si>
  <si>
    <t xml:space="preserve"> 081825 </t>
  </si>
  <si>
    <t>Caixa de esgoto de alvenaria dim.internas 50x50cm prof=60cm</t>
  </si>
  <si>
    <t xml:space="preserve"> 2.15.2.15 </t>
  </si>
  <si>
    <t xml:space="preserve"> 89752 </t>
  </si>
  <si>
    <t>Luva simples, PVC, SN, esgoto predial, DN 40 MM, junta soldável</t>
  </si>
  <si>
    <t xml:space="preserve"> 2.15.2.16 </t>
  </si>
  <si>
    <t xml:space="preserve"> 89753 </t>
  </si>
  <si>
    <t>Luva simples, PVC, SN, esgoto predial, DN 50 MM, junta soldável</t>
  </si>
  <si>
    <t xml:space="preserve"> 2.15.2.17 </t>
  </si>
  <si>
    <t xml:space="preserve"> 89778 </t>
  </si>
  <si>
    <t>Luva simples, PVC, SN, esgoto predial, DN 100 MM, junta soldável</t>
  </si>
  <si>
    <t xml:space="preserve"> 2.15.2.18 </t>
  </si>
  <si>
    <t xml:space="preserve"> 00021071 </t>
  </si>
  <si>
    <t xml:space="preserve"> 2.15.3 </t>
  </si>
  <si>
    <t>Pluvial</t>
  </si>
  <si>
    <t xml:space="preserve"> 2.15.3.1 </t>
  </si>
  <si>
    <t xml:space="preserve"> SEOPR APGYN 34 cód 103356 </t>
  </si>
  <si>
    <t>Alvenaria de fechamento dos shafts para descida de tubos pluviais na região da marquise circular - blocos cerâmicos 9x19x29</t>
  </si>
  <si>
    <t xml:space="preserve"> 2.15.3.2 </t>
  </si>
  <si>
    <t xml:space="preserve"> 102264 </t>
  </si>
  <si>
    <t>Tubo PVC branco para rede de águas pluviais, DN 100mm, junta elástica, fornecimento e assentamento</t>
  </si>
  <si>
    <t xml:space="preserve"> 2.15.3.3 </t>
  </si>
  <si>
    <t>Alvernaria de tijolos cerâmicos furados 9x19x19cm, para constituição da mureta lateral das calhas, altura de 30cm e travamento na laje e paredes laterais com ferro de 6,3mm a cada 60 cm</t>
  </si>
  <si>
    <t xml:space="preserve"> 2.15.3.4 </t>
  </si>
  <si>
    <t xml:space="preserve"> SEOPR APGYN 53 cód 88309 88316 38783 87290 100480 </t>
  </si>
  <si>
    <t>Enchimento das calhas com tijolos e argamassa, acabamento final com camada de 2 cm de argamassa de cimento e areia traço 1:3, cantos abaulados</t>
  </si>
  <si>
    <t xml:space="preserve"> 2.15.3.5 </t>
  </si>
  <si>
    <t xml:space="preserve"> SEOPR APGYN 44 cód 11235 </t>
  </si>
  <si>
    <t>Grelha em ferro fundido simples com requadro, instalada em canteiros ou áreas sem tráfego de veículos</t>
  </si>
  <si>
    <t xml:space="preserve"> 2.15.3.6 </t>
  </si>
  <si>
    <t xml:space="preserve"> SEOPR APGYN 45 cód 87548 adapt imperm </t>
  </si>
  <si>
    <t>Reboco esp 1cm com argamassa impermeabilizada sem plastificante</t>
  </si>
  <si>
    <t xml:space="preserve"> 2.15.3.7 </t>
  </si>
  <si>
    <t xml:space="preserve"> 2.15.3.8 </t>
  </si>
  <si>
    <t xml:space="preserve"> SEOPR APGYN 46 cód 89591 adapt </t>
  </si>
  <si>
    <t>Joelho 45° PVC branco, 200mm fornecido e instalado em rede coletora de águas pluviais</t>
  </si>
  <si>
    <t xml:space="preserve"> 2.15.3.9 </t>
  </si>
  <si>
    <t xml:space="preserve"> SEOPR APGYN 47 cód 89701 adaptado </t>
  </si>
  <si>
    <t>Tê PVC branco 200X200</t>
  </si>
  <si>
    <t xml:space="preserve"> 2.15.3.10 </t>
  </si>
  <si>
    <t xml:space="preserve"> SEOPR APGYN 48 cód 90696 adaptado </t>
  </si>
  <si>
    <t>Tubo PVC 200 mm, junta elástica, para rede coletora de esgoto pluvial</t>
  </si>
  <si>
    <t xml:space="preserve"> 2.15.3.11 </t>
  </si>
  <si>
    <t xml:space="preserve"> 93358 </t>
  </si>
  <si>
    <t>Escavação manual de valas para instalação de tubos</t>
  </si>
  <si>
    <t xml:space="preserve"> 2.15.3.12 </t>
  </si>
  <si>
    <t xml:space="preserve"> 93382 </t>
  </si>
  <si>
    <t>Reaterro manual de valas</t>
  </si>
  <si>
    <t xml:space="preserve"> 2.15.3.13 </t>
  </si>
  <si>
    <t xml:space="preserve"> SEOPR APGYN 49 cód 95693 adaptado </t>
  </si>
  <si>
    <t>Luva simples, PVC branco 200mm, fornecido e instalado em rede pluvial</t>
  </si>
  <si>
    <t xml:space="preserve"> 2.15.3.14 </t>
  </si>
  <si>
    <t xml:space="preserve"> 99253 </t>
  </si>
  <si>
    <t>Caixa enterrada hidráulica retangular em alvenaria com tijolos cerâmicos maciços, dimensões internas 0,60x0,60x0,60 para rede de drenagem</t>
  </si>
  <si>
    <t xml:space="preserve"> 2.15.3.15 </t>
  </si>
  <si>
    <t xml:space="preserve"> 00011235 </t>
  </si>
  <si>
    <t xml:space="preserve"> 2.15.3.16 </t>
  </si>
  <si>
    <t xml:space="preserve"> 00003899 </t>
  </si>
  <si>
    <t xml:space="preserve"> 2.15.3.17 </t>
  </si>
  <si>
    <t xml:space="preserve"> Casa Iracema 3295-1966 fev2023 5 </t>
  </si>
  <si>
    <t>Cap PVC esgoto 200mm</t>
  </si>
  <si>
    <t xml:space="preserve"> 2.16 </t>
  </si>
  <si>
    <t>Instalações elétricas e cabeamento estruturado</t>
  </si>
  <si>
    <t xml:space="preserve"> 2.16.1 </t>
  </si>
  <si>
    <t>Serviços preliminares - elétrica e cabeamento</t>
  </si>
  <si>
    <t xml:space="preserve"> 2.16.1.1 </t>
  </si>
  <si>
    <t xml:space="preserve"> 97661 </t>
  </si>
  <si>
    <t>REMOÇÃO DE CABOS ELÉTRICOS E CABEAMENTO ESTRUTURADO, DE FORMA MANUAL, SEM REAPROVEITAMENTO.</t>
  </si>
  <si>
    <t xml:space="preserve"> 2.16.1.2 </t>
  </si>
  <si>
    <t xml:space="preserve"> 97660 </t>
  </si>
  <si>
    <t>REMOÇÃO DE INTERRUPTORES/TOMADAS ELÉTRICAS/RJ45, DE FORMA MANUAL, SEM REAPROVEITAMENTO.</t>
  </si>
  <si>
    <t xml:space="preserve"> 2.16.1.3 </t>
  </si>
  <si>
    <t xml:space="preserve"> 97665 </t>
  </si>
  <si>
    <t>REMOÇÃO DE LUMINÁRIAS, DE FORMA MANUAL, SEM REAPROVEITAMENTO.</t>
  </si>
  <si>
    <t xml:space="preserve"> 2.16.2 </t>
  </si>
  <si>
    <t>Instalações Elétricas</t>
  </si>
  <si>
    <t xml:space="preserve"> 2.16.2.1 </t>
  </si>
  <si>
    <t xml:space="preserve"> 91927 </t>
  </si>
  <si>
    <t>CABO DE COBRE FLEXÍVEL ISOLADO, 2,5 MM² - AZUL CLARO, ANTI-CHAMA 0,6/1,0 KV, PARA CIRCUITOS TERMINAIS - FORNECIMENTO E INSTALAÇÃO.</t>
  </si>
  <si>
    <t xml:space="preserve"> 2.16.2.2 </t>
  </si>
  <si>
    <t>CABO DE COBRE FLEXÍVEL ISOLADO, 2,5 MM² - BRANCO, ANTI-CHAMA 0,6/1,0 KV, PARA CIRCUITOS TERMINAIS - FORNECIMENTO E INSTALAÇÃO.</t>
  </si>
  <si>
    <t xml:space="preserve"> 2.16.2.3 </t>
  </si>
  <si>
    <t>CABO DE COBRE FLEXÍVEL ISOLADO, 2,5 MM², PRETO, ANTI-CHAMA 0,6/1,0 KV, PARA CIRCUITOS TERMINAIS - FORNECIMENTO E INSTALAÇÃO.</t>
  </si>
  <si>
    <t xml:space="preserve"> 2.16.2.4 </t>
  </si>
  <si>
    <t>CABO DE COBRE FLEXÍVEL ISOLADO, 2,5 MM², VERDE-AMARELO, ANTI-CHAMA 0,6/1,0 KV, PARA CIRCUITOS TERMINAIS - FORNECIMENTO E INSTALAÇÃO.</t>
  </si>
  <si>
    <t xml:space="preserve"> 2.16.2.5 </t>
  </si>
  <si>
    <t>CABO DE COBRE FLEXÍVEL ISOLADO, 2,5 MM², VERMELHO, ANTI-CHAMA 0,6/1,0 KV, PARA CIRCUITOS TERMINAIS - FORNECIMENTO E INSTALAÇÃO.</t>
  </si>
  <si>
    <t xml:space="preserve"> 2.16.2.6 </t>
  </si>
  <si>
    <t xml:space="preserve"> 91929 </t>
  </si>
  <si>
    <t>CABO DE COBRE FLEXÍVEL ISOLADO, 4 MM², AZUL CLARO, ANTI-CHAMA 0,6/1,0 KV, PARA CIRCUITOS TERMINAIS - FORNECIMENTO E INSTALAÇÃO.</t>
  </si>
  <si>
    <t xml:space="preserve"> 2.16.2.7 </t>
  </si>
  <si>
    <t>CABO DE COBRE FLEXÍVEL ISOLADO, 4 MM², BRANCO, ANTI-CHAMA 0,6/1,0 KV, PARA CIRCUITOS TERMINAIS - FORNECIMENTO E INSTALAÇÃO.</t>
  </si>
  <si>
    <t xml:space="preserve"> 2.16.2.8 </t>
  </si>
  <si>
    <t>CABO DE COBRE FLEXÍVEL ISOLADO, 4 MM², PRETO, ANTI-CHAMA 0,6/1,0 KV, PARA CIRCUITOS TERMINAIS - FORNECIMENTO E INSTALAÇÃO.</t>
  </si>
  <si>
    <t xml:space="preserve"> 2.16.2.9 </t>
  </si>
  <si>
    <t>CABO DE COBRE FLEXÍVEL ISOLADO, 4 MM², VERDE-AMARELO, ANTI-CHAMA 0,6/1,0 KV, PARA CIRCUITOS TERMINAIS - FORNECIMENTO E INSTALAÇÃO.</t>
  </si>
  <si>
    <t xml:space="preserve"> 2.16.2.10 </t>
  </si>
  <si>
    <t>CABO DE COBRE FLEXÍVEL ISOLADO, 4 MM², VERMELHO, ANTI-CHAMA 0,6/1,0 KV, PARA CIRCUITOS TERMINAIS - FORNECIMENTO E INSTALAÇÃO.</t>
  </si>
  <si>
    <t xml:space="preserve"> 2.16.2.11 </t>
  </si>
  <si>
    <t xml:space="preserve"> 91933 </t>
  </si>
  <si>
    <t>CABO DE COBRE FLEXÍVEL ISOLADO, 10 MM², ANTI-CHAMA 0,6/1,0 KV, PARA CIRCUITOS TERMINAIS - FORNECIMENTO E INSTALAÇÃO. AF_12/2015</t>
  </si>
  <si>
    <t xml:space="preserve"> 2.16.2.12 </t>
  </si>
  <si>
    <t xml:space="preserve"> 92986 </t>
  </si>
  <si>
    <t>CABO DE COBRE FLEXÍVEL ISOLADO, 35 MM², ANTI-CHAMA 0,6/1,0 KV, PARA REDE ENTERRADA DE DISTRIBUIÇÃO DE ENERGIA ELÉTRICA - FORNECIMENTO E INSTALAÇÃO. AF_12/2021</t>
  </si>
  <si>
    <t xml:space="preserve"> 2.16.2.13 </t>
  </si>
  <si>
    <t xml:space="preserve"> 100556 </t>
  </si>
  <si>
    <t>CAIXA DE PASSAGEM, AÇO PINTADA, 150X150X75MM (EMBUTIR), FORNECIMENTO E INSTALACAO.</t>
  </si>
  <si>
    <t xml:space="preserve"> 2.16.2.14 </t>
  </si>
  <si>
    <t xml:space="preserve"> 92000 </t>
  </si>
  <si>
    <t>TOMADA DE EMBUTIR (1 MÓDULO), 2P+T 10 A, INCLUINDO SUPORTE E PLACA - FORNECIMENTO E INSTALAÇÃO.</t>
  </si>
  <si>
    <t xml:space="preserve"> 2.16.2.15 </t>
  </si>
  <si>
    <t xml:space="preserve"> 92001 </t>
  </si>
  <si>
    <t>TOMADA BAIXA DE EMBUTIR (1 MÓDULO), 2P+T 20 A, INCLUINDO SUPORTE E PLACA - FORNECIMENTO E INSTALAÇÃO.</t>
  </si>
  <si>
    <t xml:space="preserve"> 2.16.2.16 </t>
  </si>
  <si>
    <t xml:space="preserve"> 91998 </t>
  </si>
  <si>
    <t>TOMADA BAIXA DE EMBUTIR (1 MÓDULO), 2P+T 10 A, SEM SUPORTE E SEM PLACA - FORNECIMENTO E INSTALAÇÃO.</t>
  </si>
  <si>
    <t xml:space="preserve"> 2.16.2.17 </t>
  </si>
  <si>
    <t xml:space="preserve"> SEMSE 05 </t>
  </si>
  <si>
    <t>QUADRO ELÉTRICO TTA - CAPACIDADE 200A, NBR IEC 60439, ICC 16KA, FORNECIMENTO E INSTALAÇÃO</t>
  </si>
  <si>
    <t xml:space="preserve"> 2.16.2.18 </t>
  </si>
  <si>
    <t xml:space="preserve"> 101883 </t>
  </si>
  <si>
    <t>QUADRO DE DISTRIBUIÇÃO DE ENERGIA EM CHAPA DE AÇO GALVANIZADO (QDAC e QDF-DEP), DE EMBUTIR, COM BARRAMENTO TRIFÁSICO, PARA 18 DISJUNTORES DIN 100A - FORNECIMENTO E INSTALAÇÃO.</t>
  </si>
  <si>
    <t xml:space="preserve"> 2.16.2.19 </t>
  </si>
  <si>
    <t xml:space="preserve"> 101881 </t>
  </si>
  <si>
    <t>QUADRO DE DISTRIBUIÇÃO DE ENERGIA EM CHAPA DE AÇO GALVANIZADO (QDLF), DE EMBUTIR, COM BARRAMENTO TRIFÁSICO, PARA 40 DISJUNTORES DIN 100A - FORNECIMENTO E INSTALAÇÃO.</t>
  </si>
  <si>
    <t xml:space="preserve"> 2.16.2.20 </t>
  </si>
  <si>
    <t xml:space="preserve"> SEMSE 07 </t>
  </si>
  <si>
    <t>QUADRO DE DISTRIBUIÇÃO E COMANDO DE ILUMINAÇÃO 600X500MM (QDL-DEP), DISJ. ENTRADA, 6 DISJ. SAÍDA, 6 CONTATORAS, 6 BOTOEIRAS L/D (INSTALADAS NA PORTA DO QUADRO), FORNECIMENTO E INSTALAÇÃO.</t>
  </si>
  <si>
    <t xml:space="preserve"> 2.16.2.21 </t>
  </si>
  <si>
    <t xml:space="preserve"> 93653 </t>
  </si>
  <si>
    <t>DISJUNTOR MONOPOLAR TIPO DIN, CORRENTE NOMINAL DE 10A - FORNECIMENTO E INSTALAÇÃO.</t>
  </si>
  <si>
    <t xml:space="preserve"> 2.16.2.22 </t>
  </si>
  <si>
    <t xml:space="preserve"> 93654 </t>
  </si>
  <si>
    <t>DISJUNTOR MONOPOLAR TIPO DIN, CORRENTE NOMINAL DE 16A - FORNECIMENTO E INSTALAÇÃO.</t>
  </si>
  <si>
    <t xml:space="preserve"> 2.16.2.23 </t>
  </si>
  <si>
    <t xml:space="preserve"> 93655 </t>
  </si>
  <si>
    <t>DISJUNTOR MONOPOLAR TIPO DIN, CORRENTE NOMINAL DE 20A - FORNECIMENTO E INSTALAÇÃO.</t>
  </si>
  <si>
    <t xml:space="preserve"> 2.16.2.24 </t>
  </si>
  <si>
    <t xml:space="preserve"> 101895 </t>
  </si>
  <si>
    <t>DISJUNTOR TERMOMAGNÉTICO TRIPOLAR , CORRENTE NOMINAL DE 125A - FORNECIMENTO E INSTALAÇÃO.</t>
  </si>
  <si>
    <t xml:space="preserve"> 2.16.2.25 </t>
  </si>
  <si>
    <t xml:space="preserve"> 101896 </t>
  </si>
  <si>
    <t>DISJUNTOR TERMOMAGNÉTICO TRIPOLAR , CORRENTE NOMINAL DE 200A - FORNECIMENTO E INSTALAÇÃO.</t>
  </si>
  <si>
    <t xml:space="preserve"> 2.16.2.26 </t>
  </si>
  <si>
    <t xml:space="preserve"> 071450 </t>
  </si>
  <si>
    <t>INTERRUPTOR DIFERENCIAL RESIDUAL (D.R.) BIPOLAR DE 25A-30mA</t>
  </si>
  <si>
    <t xml:space="preserve"> 2.16.2.27 </t>
  </si>
  <si>
    <t xml:space="preserve"> 071184 </t>
  </si>
  <si>
    <t>DISPOSITIVO DE PROTEÇÃO CONTRA SURTOS (D.P.S.) 275V DE 8 A 40KA</t>
  </si>
  <si>
    <t xml:space="preserve"> 2.16.2.28 </t>
  </si>
  <si>
    <t xml:space="preserve"> 95778 </t>
  </si>
  <si>
    <t>CONDULETE DE ALUMÍNIO, TIPO C, PARA ELETRODUTO DE AÇO GALVANIZADO DN 20 MM (3/4''), APARENTE - FORNECIMENTO E INSTALAÇÃO.</t>
  </si>
  <si>
    <t xml:space="preserve"> 2.16.2.29 </t>
  </si>
  <si>
    <t xml:space="preserve"> 91941 </t>
  </si>
  <si>
    <t>CAIXA RETANGULAR 4" X 2" BAIXA (0,30 M DO PISO), PVC - FORNECIMENTO E INSTALAÇÃO.</t>
  </si>
  <si>
    <t xml:space="preserve"> 2.16.2.30 </t>
  </si>
  <si>
    <t xml:space="preserve"> 91856 </t>
  </si>
  <si>
    <t>ELETRODUTO FLEXÍVEL CORRUGADO, PVC, DN 32 MM (1"), PARA CIRCUITOS TERMINAIS - FORNECIMENTO E INSTALAÇÃO.</t>
  </si>
  <si>
    <t xml:space="preserve"> 2.16.2.31 </t>
  </si>
  <si>
    <t xml:space="preserve"> 91854 </t>
  </si>
  <si>
    <t>ELETRODUTO FLEXÍVEL CORRUGADO, PVC, DN 25 MM (3/4"), PARA CIRCUITOS TERMINAIS - FORNECIMENTO E INSTALAÇÃO.</t>
  </si>
  <si>
    <t xml:space="preserve"> 2.16.2.32 </t>
  </si>
  <si>
    <t xml:space="preserve"> 97668 </t>
  </si>
  <si>
    <t>ELETRODUTO FLEXÍVEL CORRUGADO, PEAD, DN 63 (2"), PARA REDE ENTERRADA DE DISTRIBUIÇÃO DE ENERGIA ELÉTRICA - FORNECIMENTO E INSTALAÇÃO.</t>
  </si>
  <si>
    <t xml:space="preserve"> 2.16.2.33 </t>
  </si>
  <si>
    <t xml:space="preserve"> 91873 </t>
  </si>
  <si>
    <t>ELETRODUTO RÍGIDO ROSCÁVEL, PVC, DN 40 MM (1 1/4"), PARA CIRCUITOS TERMINAIS - FORNECIMENTO E INSTALAÇÃO.</t>
  </si>
  <si>
    <t xml:space="preserve"> 2.16.2.34 </t>
  </si>
  <si>
    <t xml:space="preserve"> 071211 </t>
  </si>
  <si>
    <t>ELETRODUTO EM AÇO GALVANIZADO A FOGO DIÂMETRO 3/4" - PESADO</t>
  </si>
  <si>
    <t xml:space="preserve"> 2.16.2.35 </t>
  </si>
  <si>
    <t xml:space="preserve"> 97599 </t>
  </si>
  <si>
    <t>LUMINÁRIA DE EMERGÊNCIA, COM 30 LÂMPADAS LED DE 2 W, SEM REATOR - FORNECIMENTO E INSTALAÇÃO.</t>
  </si>
  <si>
    <t xml:space="preserve"> 2.16.2.36 </t>
  </si>
  <si>
    <t xml:space="preserve"> SEOPR APGYN 04 </t>
  </si>
  <si>
    <t>LUMINÁRIA TIPO PLAFON QUADRADO LED, EMBUTIR 40X40cm, 30 A 32W (BRANCO-NEUTRO), FORNECIMENTO E INSTALAÇÃO.</t>
  </si>
  <si>
    <t xml:space="preserve"> 2.16.2.37 </t>
  </si>
  <si>
    <t xml:space="preserve"> SEOPR APGYN 07 </t>
  </si>
  <si>
    <t>LUMINÁRIA TIPO PLAFON QUADRADO LED, SOBREPOR 40X40cm, 30 A 32W (BRANCO-NEUTRO), FORNECIMENTO E INSTALAÇÃO.</t>
  </si>
  <si>
    <t xml:space="preserve"> 2.16.2.38 </t>
  </si>
  <si>
    <t xml:space="preserve"> SEOPR APGYN 08 </t>
  </si>
  <si>
    <t>LUMINÁRIA TIPO PLAFOM QUADRADO,  EMBUTIR, 30x30cm, 24W (BRANCO-NEUTRO), FORNECIMENTO E INSTALAÇÃO.</t>
  </si>
  <si>
    <t xml:space="preserve"> 2.16.2.39 </t>
  </si>
  <si>
    <t xml:space="preserve"> SEOPR APGYN 05 </t>
  </si>
  <si>
    <t>LUMINÁRIA TIPO PLAFOM QUADRADO,  SOBREPOR, 30x30cm, 24W (BRANCO-NEUTRO), FORNECIMENTO E INSTALAÇÃO.</t>
  </si>
  <si>
    <t xml:space="preserve"> 2.16.2.40 </t>
  </si>
  <si>
    <t xml:space="preserve"> SEOPR APGYN 06 </t>
  </si>
  <si>
    <t>LUMINÁRIA TIPO PLAFON REDONDO LED, DE SOBREPOR, 18W (BRANCO-NEUTRO), FORNECIMENTO E INSTALAÇÃO.</t>
  </si>
  <si>
    <t xml:space="preserve"> 2.16.2.41 </t>
  </si>
  <si>
    <t xml:space="preserve"> SEOPR APGYN 11 </t>
  </si>
  <si>
    <t>TRILHO DE SOBREPOR, 2 METROS, ALUMÍNIO, COM 8 SPOTS LED SLIM, 2700K, 4,8W, MARCA BRILIA OU EQUIVALENTE, NA COR PRETO, FORNECIMENTO E INSTALAÇÃO</t>
  </si>
  <si>
    <t xml:space="preserve"> 2.16.2.42 </t>
  </si>
  <si>
    <t xml:space="preserve"> SEOPR APGYN 09 </t>
  </si>
  <si>
    <t>SPOT RECUADO DE EMBUTIR QUADRADO,12X12CM, METÁLICO, P/LÂMPADA AR70, 5W, BIVOLT, 3000K, INCLUSO A LÂMPADA, FORNECIMENTO E INSTALAÇÃO</t>
  </si>
  <si>
    <t xml:space="preserve"> 2.16.2.43 </t>
  </si>
  <si>
    <t xml:space="preserve"> SEOPR APGYN 10 </t>
  </si>
  <si>
    <t>SPOT RECUADO DE EMBUTIR REDONDO, DIAM. 7,5CM, METÁLICO, BRANCO, COM LED INTEGRADO, 5W, 3000K, FORNECIMENTO E INSTALAÇÃO</t>
  </si>
  <si>
    <t xml:space="preserve"> 2.16.2.44 </t>
  </si>
  <si>
    <t xml:space="preserve"> 063452 </t>
  </si>
  <si>
    <t>SBC</t>
  </si>
  <si>
    <t>CAIXA COM TOMADA 10A PARA PERFILADO 38x38mm</t>
  </si>
  <si>
    <t xml:space="preserve"> 2.16.2.45 </t>
  </si>
  <si>
    <t xml:space="preserve"> 063004 </t>
  </si>
  <si>
    <t>PERFILADO PERFURADO 38x19x6000mm CHAPA 16</t>
  </si>
  <si>
    <t xml:space="preserve"> 2.16.2.46 </t>
  </si>
  <si>
    <t xml:space="preserve"> 062690 </t>
  </si>
  <si>
    <t>VERGALHAO ACO GALV C/OM ROSCA TOTAL PARA PERFILADO 1/4""</t>
  </si>
  <si>
    <t xml:space="preserve"> 2.16.2.47 </t>
  </si>
  <si>
    <t xml:space="preserve"> 00000009 </t>
  </si>
  <si>
    <t>SUPORTE, TIPO GANCHO PARA PERFILADOS - 38x38mm, INCLUSO PORCAS E ARRUELAS</t>
  </si>
  <si>
    <t xml:space="preserve"> 2.16.2.48 </t>
  </si>
  <si>
    <t xml:space="preserve"> SEMSE 06 </t>
  </si>
  <si>
    <t>ELETROCALHA PERFURADA 100x100, S/TAMPA, FIXAÇÃO EM LAJE, PARABOLTS, SUPORTE OMEGA, DUPLO TIRANTE ROSCÁVEL, FORNECIMENTO E INSTALAÇÃO</t>
  </si>
  <si>
    <t xml:space="preserve"> 2.16.3 </t>
  </si>
  <si>
    <t>Cabeamento Estruturado</t>
  </si>
  <si>
    <t xml:space="preserve"> 2.16.3.1 </t>
  </si>
  <si>
    <t xml:space="preserve"> 98295 </t>
  </si>
  <si>
    <t>CABO ELETRÔNICO CATEGORIA 5E, INSTALADO EM EDIFICAÇÃO INSTITUCIONAL - FORNECIMENTO E INSTALAÇÃO. AF_11/2019</t>
  </si>
  <si>
    <t xml:space="preserve"> 2.16.3.2 </t>
  </si>
  <si>
    <t xml:space="preserve"> 98301 </t>
  </si>
  <si>
    <t>PATCH PANEL 24 PORTAS, CATEGORIA 5E - FORNECIMENTO E INSTALAÇÃO. AF_11/2019</t>
  </si>
  <si>
    <t xml:space="preserve"> 2.16.3.3 </t>
  </si>
  <si>
    <t xml:space="preserve"> 98307 </t>
  </si>
  <si>
    <t>TOMADA DE REDE RJ45, INCLUINDO ESPELHO E SUPORTE - FORNECIMENTO E INSTALAÇÃO.</t>
  </si>
  <si>
    <t xml:space="preserve"> 2.16.3.4 </t>
  </si>
  <si>
    <t xml:space="preserve"> 2.16.3.5 </t>
  </si>
  <si>
    <t>CAIXA RETANGULAR 4" X 2", PVC - FORNECIMENTO E INSTALAÇÃO.</t>
  </si>
  <si>
    <t xml:space="preserve"> 2.16.3.6 </t>
  </si>
  <si>
    <t xml:space="preserve"> 91944 </t>
  </si>
  <si>
    <t>CAIXA RETANGULAR 4" X 4", PVC - FORNECIMENTO E INSTALAÇÃO.</t>
  </si>
  <si>
    <t xml:space="preserve"> 2.16.3.7 </t>
  </si>
  <si>
    <t>ELETRODUTO FLEXÍVEL CORRUGADO, PVC, DN 32 MM (1"), PARA CIRCUITOS TERMINAIS, INSTALADO EM PAREDE - FORNECIMENTO E INSTALAÇÃO.</t>
  </si>
  <si>
    <t xml:space="preserve"> 2.16.3.8 </t>
  </si>
  <si>
    <t>ELETRODUTO FLEXÍVEL CORRUGADO, PVC, DN 25 MM (3/4"), PARA CIRCUITOS TERMINAIS, INSTALADO EM PAREDE - FORNECIMENTO E INSTALAÇÃO.</t>
  </si>
  <si>
    <t xml:space="preserve"> 2.16.3.9 </t>
  </si>
  <si>
    <t xml:space="preserve"> 91860 </t>
  </si>
  <si>
    <t>ELETRODUTO FLEXÍVEL CORRUGADO, PEAD, DN 40 MM (1 1/4"), PARA CIRCUITOS TERMINAIS, INSTALADO EM PAREDE - FORNECIMENTO E INSTALAÇÃO.</t>
  </si>
  <si>
    <t xml:space="preserve"> 2.16.3.10 </t>
  </si>
  <si>
    <t xml:space="preserve"> 2.16.3.11 </t>
  </si>
  <si>
    <t xml:space="preserve"> 070772 </t>
  </si>
  <si>
    <t>CERTIFICAÇÃO DIGITAL DE REDE PARA CABEAMENTO ESTRUTURADO</t>
  </si>
  <si>
    <t xml:space="preserve"> 3 </t>
  </si>
  <si>
    <t>IMPLANTAÇÃO</t>
  </si>
  <si>
    <t xml:space="preserve"> 3.1 </t>
  </si>
  <si>
    <t>Demolições</t>
  </si>
  <si>
    <t xml:space="preserve"> 3.1.1 </t>
  </si>
  <si>
    <t>Demolição, retirada, transporte e disposição final de piso de concreto desempenado</t>
  </si>
  <si>
    <t xml:space="preserve"> 3.1.2 </t>
  </si>
  <si>
    <t xml:space="preserve"> 97635 </t>
  </si>
  <si>
    <t>Retirada de piso intertravado de concreto</t>
  </si>
  <si>
    <t xml:space="preserve"> 3.1.3 </t>
  </si>
  <si>
    <t xml:space="preserve"> 020110 </t>
  </si>
  <si>
    <t>Demolição, retirada, transporte e disposição final de piso em ladrilho hidráulico</t>
  </si>
  <si>
    <t xml:space="preserve"> 3.1.4 </t>
  </si>
  <si>
    <t xml:space="preserve"> 020142 </t>
  </si>
  <si>
    <t>Retirada meio fio de concreto</t>
  </si>
  <si>
    <t xml:space="preserve"> 3.2 </t>
  </si>
  <si>
    <t>Pavimentos</t>
  </si>
  <si>
    <t xml:space="preserve"> 3.2.1 </t>
  </si>
  <si>
    <t xml:space="preserve"> SEOPR APGYN 55 cód 101869 </t>
  </si>
  <si>
    <t>Piso em blocos intertravados de concreto sobre base compactada e camada de pó de brita, incluso rejuntamento com pó de brita e reaproveitando-se peças retiradas em outro local da obra</t>
  </si>
  <si>
    <t xml:space="preserve"> 3.2.2 </t>
  </si>
  <si>
    <t xml:space="preserve"> 220104 </t>
  </si>
  <si>
    <t>Piso em concreto, esp. 7cm, acabamento sarrafeado e desempenado, juntas a cada 2 metros</t>
  </si>
  <si>
    <t xml:space="preserve"> 3.2.3 </t>
  </si>
  <si>
    <t xml:space="preserve"> SEOPR APGYN 56 cód 220104 Goinfra + 7156 </t>
  </si>
  <si>
    <t>Piso em concreto armado, esp. 7 cm, desempenado e sarrafeado com malha em tela de aço soldada, nervurada, CA-60, Q-196 (3,11Kg/m²), diâmetro do fio 5,0mm, malha 10x10cm, juntas a cada 2 metros</t>
  </si>
  <si>
    <t xml:space="preserve"> 3.2.4 </t>
  </si>
  <si>
    <t xml:space="preserve"> 221126 </t>
  </si>
  <si>
    <t>Piso podotátil de alerta ou direcional, em concreto pré-moldado, 25x25x1,5cm, na cor natural, com pintura para piso da linha nova cor piso premium, Sherwin Williams ou equivalente, na cor preto, em duas demãos</t>
  </si>
  <si>
    <t xml:space="preserve"> 3.2.5 </t>
  </si>
  <si>
    <t xml:space="preserve"> 94275 </t>
  </si>
  <si>
    <t>Meio fio de concreto pré moldado, dimensões 100x15x13x20cm (comprimento x base inferior x base superior x altura) para urbanização interna</t>
  </si>
  <si>
    <t xml:space="preserve"> 3.2.6 </t>
  </si>
  <si>
    <t xml:space="preserve"> 94273 </t>
  </si>
  <si>
    <t>Meio fio de concreto pré moldado, dimensões 100x15x13x20cm (comprimento x base inferior x base superior x altura) em vias urbanas (uso viário)</t>
  </si>
  <si>
    <t xml:space="preserve"> 3.3 </t>
  </si>
  <si>
    <t xml:space="preserve"> 3.3.1 </t>
  </si>
  <si>
    <t>METÁLICA - MASTROS - Pintura de mastros em esmalte sintético na cor platina, linha Coralit</t>
  </si>
  <si>
    <t xml:space="preserve"> 3.3.2 </t>
  </si>
  <si>
    <t>METÁLICA - LIXEIRA - Pintura da lixeira em esmalte sintético na cor platina, acabamento alto brilho, linha Coralit, marca Coral ou equivalente, sobre fundo antiferrugem</t>
  </si>
  <si>
    <t xml:space="preserve"> 3.3.3 </t>
  </si>
  <si>
    <t>METÁLICA GRADES DE DIVISA E PORTÕES - Pintura dos gradis e portões com esmalte sintético, na cor platina, marca Coral ou equivalente, acabamento brilhante</t>
  </si>
  <si>
    <t xml:space="preserve"> 3.3.4 </t>
  </si>
  <si>
    <t>METÁLICA - BICICLETÁRIO - Pintura em esmalte sintético na cor platina, acabamento alto brilho, linha Coralit, marca Coral ou equivalente</t>
  </si>
  <si>
    <t xml:space="preserve"> 3.3.5 </t>
  </si>
  <si>
    <t>METÁLICA - SOMBRITE - repintura em 2 demãos da estrutura da cobertura metálica para veículos tipo sombrite com tinta esmalte sintético na cor platina, acabamento alto brilho, linha coralit, marca Coral ou equivalente</t>
  </si>
  <si>
    <t xml:space="preserve"> 3.3.6 </t>
  </si>
  <si>
    <t xml:space="preserve"> 102500 </t>
  </si>
  <si>
    <t>PISO - GUIA DE BALIZAMENTO - Pintura para piso, marca Sherwin Williams ou equivalente, linha Nova cor piso premium, na cor amarelo demarcação a ser aplicada no topo da guia de balizamento do plano inclinado a ser construído na região do estacionamento coberto</t>
  </si>
  <si>
    <t xml:space="preserve"> 3.3.7 </t>
  </si>
  <si>
    <t>DEMARCAÇÃO - Pintura de faixa zebrada e demarcação de vagas na cor branco, com tinta para piso, marca Sherwin Williams, linha novacor piso premium</t>
  </si>
  <si>
    <t xml:space="preserve"> 3.3.8 </t>
  </si>
  <si>
    <t xml:space="preserve"> 102513 </t>
  </si>
  <si>
    <t>DEMARCAÇÃO - Pintura de pictogramas nas cores azul e branco, com tinta para piso, marca Sherwin Williams, linha novacor piso premium</t>
  </si>
  <si>
    <t xml:space="preserve"> 3.3.9 </t>
  </si>
  <si>
    <t xml:space="preserve"> 88431 </t>
  </si>
  <si>
    <t>TEXTURA - GUIA DE BALIZAMENTO - Textura acrílica aplicada nas faces laterais da guia de balizamento com rolo para textura média, marca Leinertex ou equivalente, linha textucril, na cor Londres</t>
  </si>
  <si>
    <t xml:space="preserve"> 3.3.10 </t>
  </si>
  <si>
    <t>TEXTURA - MURETAS E MURO DE ARRIMO E SUBESTAÇÃO - Textura acrílica aplicada com rolo para textura média, marca Leinertex ou equivalente, linha textucril, na cor Londres em muretas de divisa e guias de balizamento</t>
  </si>
  <si>
    <t xml:space="preserve"> 3.3.11 </t>
  </si>
  <si>
    <t xml:space="preserve"> 102491 </t>
  </si>
  <si>
    <t>PISO - CIMENTADO LISO, Pintura em piso marca Sherwin Williams, linha Novacor Piso Premium, cor concreto, cód. 43, duas demãos</t>
  </si>
  <si>
    <t xml:space="preserve"> 3.3.12 </t>
  </si>
  <si>
    <t>TEXTURA - MURO DE DIVISA - Textura acrílica aplicada com rolo para textura média, marca Leinertex ou equivalente na cor Milão</t>
  </si>
  <si>
    <t xml:space="preserve"> 3.4 </t>
  </si>
  <si>
    <t>Diversos</t>
  </si>
  <si>
    <t xml:space="preserve"> 3.4.1 </t>
  </si>
  <si>
    <t xml:space="preserve"> 88316 </t>
  </si>
  <si>
    <t>Serviço de retirada de vegetação invasora do pavimento intertravado</t>
  </si>
  <si>
    <t xml:space="preserve"> 3.4.2 </t>
  </si>
  <si>
    <t xml:space="preserve"> SEOPR APGYN 67 cod 99861 adaptado </t>
  </si>
  <si>
    <t>Lixeira em aço conforme projeto, incluída pintura com primer</t>
  </si>
  <si>
    <t xml:space="preserve"> 3.4.3 </t>
  </si>
  <si>
    <t xml:space="preserve"> SEOPR APGYN 69 </t>
  </si>
  <si>
    <t>Bicicletário em aço, confome projeto, incluída pintura em primer (incluídos todos os arcos do bicicletário)</t>
  </si>
  <si>
    <t xml:space="preserve"> 3.4.4 </t>
  </si>
  <si>
    <t xml:space="preserve"> Sombralight Coberturas 3207-2591; 252; 88315 </t>
  </si>
  <si>
    <t>Substituição da tela permeável para coberturas tipo sombrite</t>
  </si>
  <si>
    <t xml:space="preserve"> 3.4.5 </t>
  </si>
  <si>
    <t>Substituição das telhas da subestação - telha ondulada de fibrocimento esp. 6mm, recobrimento lateral de 1 1/4 de onda</t>
  </si>
  <si>
    <t xml:space="preserve"> 3.5 </t>
  </si>
  <si>
    <t>Tratamento de muretas e muros de arrimo</t>
  </si>
  <si>
    <t xml:space="preserve"> 3.5.1 </t>
  </si>
  <si>
    <t>Retirada de reboco deteriorado em muretas</t>
  </si>
  <si>
    <t xml:space="preserve"> 3.5.2 </t>
  </si>
  <si>
    <t>Regularização da superfície dos tijolos para aplicação de camada de impermeabilização</t>
  </si>
  <si>
    <t xml:space="preserve"> 3.5.3 </t>
  </si>
  <si>
    <t>Impermeabilização de superfície com revestimento bicomponente semi flexível tipo sika top 100 ou equivalente em três demãos cruzadas</t>
  </si>
  <si>
    <t xml:space="preserve"> 3.5.4 </t>
  </si>
  <si>
    <t>Reboco com argamassa impermeabilizada e aditivo plastificante</t>
  </si>
  <si>
    <t xml:space="preserve"> 3.6 </t>
  </si>
  <si>
    <t>Substituição dos postes deteriorados do gradil (40 postes)</t>
  </si>
  <si>
    <t xml:space="preserve"> 3.6.1 </t>
  </si>
  <si>
    <t xml:space="preserve"> 97627 </t>
  </si>
  <si>
    <t>Demolição de concreto</t>
  </si>
  <si>
    <t xml:space="preserve"> 3.6.2 </t>
  </si>
  <si>
    <t xml:space="preserve"> 102476 </t>
  </si>
  <si>
    <t>Concreto 25 MPa, inclui lançamento</t>
  </si>
  <si>
    <t xml:space="preserve"> 3.6.3 </t>
  </si>
  <si>
    <t>Serviço serralheiro</t>
  </si>
  <si>
    <t xml:space="preserve"> 3.6.4 </t>
  </si>
  <si>
    <t>Serviço ajudante de serralheiro</t>
  </si>
  <si>
    <t xml:space="preserve"> 3.6.5 </t>
  </si>
  <si>
    <t xml:space="preserve"> 3.6.6 </t>
  </si>
  <si>
    <t xml:space="preserve"> 051009 </t>
  </si>
  <si>
    <t>Forma tábua de pinho</t>
  </si>
  <si>
    <t xml:space="preserve"> 3.6.7 </t>
  </si>
  <si>
    <t>Tubo industrial quadrado em aço, ST 100x100mm, chapa 2mm</t>
  </si>
  <si>
    <t xml:space="preserve"> 3.6.8 </t>
  </si>
  <si>
    <t xml:space="preserve"> 92777 </t>
  </si>
  <si>
    <t>Armação ferro 8,0mm - inclui corte, dobra, montagem e instalação</t>
  </si>
  <si>
    <t xml:space="preserve"> 3.7 </t>
  </si>
  <si>
    <t>Adequações do gradil frontal</t>
  </si>
  <si>
    <t xml:space="preserve"> 3.7.1 </t>
  </si>
  <si>
    <t>Serviço retirada trechos do gradil frontal de acordo com projeto</t>
  </si>
  <si>
    <t xml:space="preserve"> 3.7.2 </t>
  </si>
  <si>
    <t xml:space="preserve"> 3.7.3 </t>
  </si>
  <si>
    <t>Tubo industrial  retangular em aço, ST 50x30mm, chapa 1,2mm</t>
  </si>
  <si>
    <t xml:space="preserve"> 3.7.4 </t>
  </si>
  <si>
    <t>Tubo industrial retangular em aço, ST 25x25mm, chapa 1,2mm</t>
  </si>
  <si>
    <t xml:space="preserve"> 3.7.5 </t>
  </si>
  <si>
    <t xml:space="preserve"> 73393 </t>
  </si>
  <si>
    <t>Armação com vergalhão 8mm para engastamento dos postes na fundação. Inclui corte, dobra, montagem e instalação</t>
  </si>
  <si>
    <t xml:space="preserve"> 3.7.6 </t>
  </si>
  <si>
    <t xml:space="preserve"> 3.7.7 </t>
  </si>
  <si>
    <t xml:space="preserve"> 3.7.8 </t>
  </si>
  <si>
    <t xml:space="preserve"> 3.7.9 </t>
  </si>
  <si>
    <t>Fundação estaca escavada tipo broca, diam 20cm prof. 60cm para cada poste</t>
  </si>
  <si>
    <t xml:space="preserve"> 3.7.10 </t>
  </si>
  <si>
    <t>Cinta de amarração de blocos canaleta, executada no alinhamento do gradil ligando os pilares contendo ferragem longitudinal de 8mm</t>
  </si>
  <si>
    <t xml:space="preserve"> 3.8 </t>
  </si>
  <si>
    <t>Tratamento muro de divisa</t>
  </si>
  <si>
    <t xml:space="preserve"> 3.8.1 </t>
  </si>
  <si>
    <t>Retirada de reboco do muro de divisa</t>
  </si>
  <si>
    <t xml:space="preserve"> 3.8.2 </t>
  </si>
  <si>
    <t xml:space="preserve"> 3.8.3 </t>
  </si>
  <si>
    <t xml:space="preserve"> 3.8.4 </t>
  </si>
  <si>
    <t xml:space="preserve"> 3.8.5 </t>
  </si>
  <si>
    <t xml:space="preserve"> 87894 </t>
  </si>
  <si>
    <t>Aplicação de chapisco no muro de divisa</t>
  </si>
  <si>
    <t xml:space="preserve"> 3.8.6 </t>
  </si>
  <si>
    <t>Reboco comum a ser aplicado no muro de divisa onde não for executada a impermeabilização</t>
  </si>
  <si>
    <t xml:space="preserve"> 3.8.7 </t>
  </si>
  <si>
    <t xml:space="preserve"> 88631 </t>
  </si>
  <si>
    <t>Preenchimento com acabamento inclinado para dentro do lote de vala entre o topo do muro e parede do vizinho com argamassa de concreto 1:3</t>
  </si>
  <si>
    <t xml:space="preserve"> 3.9 </t>
  </si>
  <si>
    <t>Paisagismo</t>
  </si>
  <si>
    <t xml:space="preserve"> 3.9.1 </t>
  </si>
  <si>
    <t xml:space="preserve"> Casa Jardim Paisagismo - (62) 3091-4404/ 98205-0110 </t>
  </si>
  <si>
    <t>Cyca revoluta - Cica - 80cm</t>
  </si>
  <si>
    <t xml:space="preserve"> 3.9.2 </t>
  </si>
  <si>
    <t xml:space="preserve"> Casa Jardim Paisagismo - (62) 3091-4404/ 98205-0111 </t>
  </si>
  <si>
    <t>Pleomele Reflexa - Dracena Malaia - 1m</t>
  </si>
  <si>
    <t xml:space="preserve"> 3.9.3 </t>
  </si>
  <si>
    <t xml:space="preserve"> Casa Jardim Paisagismo - (62) 3091-4404/ 98205-0112 </t>
  </si>
  <si>
    <t>Dietes bicolor - Moréia - 50cm</t>
  </si>
  <si>
    <t xml:space="preserve"> 3.9.4 </t>
  </si>
  <si>
    <t xml:space="preserve"> Casa Jardim Paisagismo - (62) 3091-4404/ 98205-0113 </t>
  </si>
  <si>
    <t>Strelitzia reginae - Ave do Paraíso - 1m</t>
  </si>
  <si>
    <t xml:space="preserve"> 3.9.5 </t>
  </si>
  <si>
    <t xml:space="preserve"> Casa Jardim Paisagismo - (62) 3091-4404/ 98205-0114 </t>
  </si>
  <si>
    <t>Trandescantia pallida  "purpurea" - Trapoeraba roxa - forração</t>
  </si>
  <si>
    <t xml:space="preserve"> 3.9.6 </t>
  </si>
  <si>
    <t xml:space="preserve"> Casa Jardim Paisagismo - (62) 3091-4404/ 98205-0115 </t>
  </si>
  <si>
    <t>Liriopi spicata - Liriopi - forração</t>
  </si>
  <si>
    <t xml:space="preserve"> 3.9.7 </t>
  </si>
  <si>
    <t xml:space="preserve"> Casa Jardim Paisagismo - (62) 3091-4404/ 98205-0117 </t>
  </si>
  <si>
    <t>Arachis repens - grama amendoim - forração</t>
  </si>
  <si>
    <t xml:space="preserve"> 3.9.8 </t>
  </si>
  <si>
    <t xml:space="preserve"> Casa Jardim Paisagismo - (62) 3091-4404/ 98205-0118 </t>
  </si>
  <si>
    <t>Zoysia japonica - grama esmeralda</t>
  </si>
  <si>
    <t xml:space="preserve"> 3.9.9 </t>
  </si>
  <si>
    <t xml:space="preserve"> Casa Jardim Paisagismo - (62) 3091-4404/ 98205-0119 </t>
  </si>
  <si>
    <t>Limitador de canteiro</t>
  </si>
  <si>
    <t xml:space="preserve"> 3.9.10 </t>
  </si>
  <si>
    <t xml:space="preserve"> Casa Jardim Paisagismo - (62) 3091-4404/ 98205-0120 </t>
  </si>
  <si>
    <t>Adubo para plantio</t>
  </si>
  <si>
    <t xml:space="preserve"> 3.9.11 </t>
  </si>
  <si>
    <t xml:space="preserve"> Casa Jardim Paisagismo - (62) 3091-4404/ 98205-0121 </t>
  </si>
  <si>
    <t>Substrato para plantio</t>
  </si>
  <si>
    <t>sc</t>
  </si>
  <si>
    <t>Totais -&gt;</t>
  </si>
  <si>
    <t>Total sem BDI</t>
  </si>
  <si>
    <t>Total do BDI</t>
  </si>
  <si>
    <t>Total Geral</t>
  </si>
  <si>
    <t>_______________________________________________________________
Marcos Paulo
Setor de Engenharia</t>
  </si>
  <si>
    <t>JUSTIÇA ELEITORAL</t>
  </si>
  <si>
    <t>Tribunal Regional Eleitoral de Goiás</t>
  </si>
  <si>
    <t xml:space="preserve">Prazo: </t>
  </si>
  <si>
    <t>Taxa BDI:</t>
  </si>
  <si>
    <t>Preço material:</t>
  </si>
  <si>
    <t>Preço mão de obra:</t>
  </si>
  <si>
    <t>Preço total da obra:</t>
  </si>
  <si>
    <t>PLANILHA ORÇAMENTÁRIA DE OBRA</t>
  </si>
  <si>
    <t>CÓDIGO</t>
  </si>
  <si>
    <t>DESCRIÇÃO</t>
  </si>
  <si>
    <t>UNIDADE</t>
  </si>
  <si>
    <t>QUANT.</t>
  </si>
  <si>
    <t xml:space="preserve">PREÇO FINAL  (R$) </t>
  </si>
  <si>
    <t>1.1</t>
  </si>
  <si>
    <t>1.2</t>
  </si>
  <si>
    <t>2.1</t>
  </si>
  <si>
    <t>2.2</t>
  </si>
  <si>
    <t>2.3</t>
  </si>
  <si>
    <t>Perfil cantoneira de abas iguais, em alumínio, dimensões de 15,87 x 15,87 x 1,5 mm, na cor branco, instalado nas quinas de paredes, do rodapé até a altura de 2,10m, nos pontos indicados em projeto</t>
  </si>
  <si>
    <t>3.1</t>
  </si>
  <si>
    <t>4.1</t>
  </si>
  <si>
    <t>4.2</t>
  </si>
  <si>
    <t>4.3</t>
  </si>
  <si>
    <t>4.4</t>
  </si>
  <si>
    <t>Responsável pela parte elétrica e lógica</t>
  </si>
  <si>
    <t>Responsável técnico</t>
  </si>
  <si>
    <t>Eng. Civil Marcos Paulo Barbosa</t>
  </si>
  <si>
    <t>Analista Judiciário</t>
  </si>
  <si>
    <t>CREA nº 10148/D-GO</t>
  </si>
  <si>
    <t>M.O.</t>
  </si>
  <si>
    <t xml:space="preserve">Material </t>
  </si>
  <si>
    <t>PREÇO UNITÁRIO (R$)</t>
  </si>
  <si>
    <t>BDI</t>
  </si>
  <si>
    <t>PREÇO TOTAL (R$)</t>
  </si>
  <si>
    <t>DEMONSTRATIVO DO B.D.I.</t>
  </si>
  <si>
    <t>Pintura e manutenções corretivas</t>
  </si>
  <si>
    <t xml:space="preserve">    % INCIDENTE</t>
  </si>
  <si>
    <t>1</t>
  </si>
  <si>
    <t>ADMINISTRACAO CENTRAL  (AC)</t>
  </si>
  <si>
    <t>FOLHA DE PAGAMENTO E ENCARGOS SOCIAIS</t>
  </si>
  <si>
    <t>1.1.1</t>
  </si>
  <si>
    <t>Diretoria incl. secretarias</t>
  </si>
  <si>
    <t>1.1.2</t>
  </si>
  <si>
    <t>Depto. de Suprimentos e Compras</t>
  </si>
  <si>
    <t>1.1.3</t>
  </si>
  <si>
    <t>Depto. Finan. incl. tesouraria/contabilidade</t>
  </si>
  <si>
    <t>1.1.4</t>
  </si>
  <si>
    <t>Depto. Juridico</t>
  </si>
  <si>
    <t>1.1.5</t>
  </si>
  <si>
    <t>Depto. Planejamento e Orcamento</t>
  </si>
  <si>
    <t>1.1.6</t>
  </si>
  <si>
    <t>Depto. Administrativo</t>
  </si>
  <si>
    <t>INSTALACOES E DESPESAS DIVERSAS</t>
  </si>
  <si>
    <t>1.2.1</t>
  </si>
  <si>
    <t>Taxa de condominio do predio do escritorio</t>
  </si>
  <si>
    <t>1.2.2</t>
  </si>
  <si>
    <t>Seguro do escritorio do deposito</t>
  </si>
  <si>
    <t>1.2.3</t>
  </si>
  <si>
    <t>Moveis e Utensilios</t>
  </si>
  <si>
    <t>1.2.4</t>
  </si>
  <si>
    <t>Taxas e licencas de funcionamento</t>
  </si>
  <si>
    <t>1.2.5</t>
  </si>
  <si>
    <t>Material de consumo (Escrit./limpeza/higiene)</t>
  </si>
  <si>
    <t>1.2.6</t>
  </si>
  <si>
    <t>Consumo de energia</t>
  </si>
  <si>
    <t>1.2.7</t>
  </si>
  <si>
    <t>Despesas com telefone</t>
  </si>
  <si>
    <t>SUB-TOTAL  (AC) ......................................</t>
  </si>
  <si>
    <t>DESPESAS DIVERSAS</t>
  </si>
  <si>
    <t>Riscos e Imprevistos ( R )</t>
  </si>
  <si>
    <t>Garantia de obra (G)</t>
  </si>
  <si>
    <t>Seguros (S)</t>
  </si>
  <si>
    <t>SUB-TOTAL......................................</t>
  </si>
  <si>
    <t>DESPESAS FINANCEIRAS  (DF)</t>
  </si>
  <si>
    <t>Despesas financeira</t>
  </si>
  <si>
    <t>IMPOSTOS E TAXAS  (I)</t>
  </si>
  <si>
    <t>PIS</t>
  </si>
  <si>
    <t>CÁLCULO ISS</t>
  </si>
  <si>
    <t>COFINS</t>
  </si>
  <si>
    <t>VALOR TOTAL OBRA SEM BDI</t>
  </si>
  <si>
    <t>Imposto sobre serviços - ISS</t>
  </si>
  <si>
    <t>VALOR TOTAL MÃO DE OBRA SEM BDI</t>
  </si>
  <si>
    <t>CPRB (conf. Acórdão TCU nº 2293/2013-Plenário)</t>
  </si>
  <si>
    <t>PERCENTUAL DE MÃO DE OBRA:</t>
  </si>
  <si>
    <t>SUB-TOTAL  (I) ......................................</t>
  </si>
  <si>
    <t>PERCENTUAL ISS</t>
  </si>
  <si>
    <t>LUCRO OU BONIFICACAO   (L)</t>
  </si>
  <si>
    <t>5.1</t>
  </si>
  <si>
    <t>Remuneração bruta do construtor</t>
  </si>
  <si>
    <t xml:space="preserve">RESPONSÁVEL TÉCNICO </t>
  </si>
  <si>
    <t>ENG. CIVIL MARCOS PAULO BARBOSA</t>
  </si>
  <si>
    <t>CREA 10148/D-GO</t>
  </si>
  <si>
    <t>ALÍQUOTA MUNICÍPIO AP. DE GYN</t>
  </si>
  <si>
    <t>ÁREA DE SERVIÇO - Armário sobre bancada - vista 01: em MDF 18mm (marca Duratex, modelo Prata Essencial 2 Faces);  Dimensões: conforme projeto</t>
  </si>
  <si>
    <t>COPA - Armário alto – vista 01: em MDF 18mm (marca  Duratex, modelo Prata Essencial 2 Faces), com uma  porta superior basculante; Dimensões: conforme  projeto.</t>
  </si>
  <si>
    <t>TOTAL GERAL</t>
  </si>
  <si>
    <t>Goiânia, 04 de abril de 2023.</t>
  </si>
  <si>
    <t>Reforma do prédio do Fórum Eleitoral de Aparecida de Goiânia</t>
  </si>
  <si>
    <t>Goiânia 04 de abril de 2023.</t>
  </si>
  <si>
    <t>30 DIAS - 1ª Parcela</t>
  </si>
  <si>
    <t>60 DIAS - 2ª Parcela</t>
  </si>
  <si>
    <t>90 DIAS - 3ª Parcela</t>
  </si>
  <si>
    <t>% a executar</t>
  </si>
  <si>
    <t>Valor (R$)</t>
  </si>
  <si>
    <t>120 DIAS - 4ª Parcela</t>
  </si>
  <si>
    <t>150 DIAS - Rec. Prov.</t>
  </si>
  <si>
    <t>180DIAS - Rec. Def.</t>
  </si>
  <si>
    <t>VALOR DO ITEM</t>
  </si>
  <si>
    <t>R$</t>
  </si>
  <si>
    <t>OBRA: Reforma do prédio do Fórum Eleitoral de Aparecida de Goiânia</t>
  </si>
  <si>
    <t>Desmontagem e retirada de divisórias em chapas de madeira e montantes metálicos</t>
  </si>
  <si>
    <t>Demolição de contrapiso</t>
  </si>
  <si>
    <t>Rodapé em ladrilho hidráulico</t>
  </si>
  <si>
    <t>Execução de contrapiso em argamassa traço 1:4, espessura mínima 4cm</t>
  </si>
  <si>
    <t>Forro de gesso em placas</t>
  </si>
  <si>
    <t>Tabica para forro de gesso comum</t>
  </si>
  <si>
    <t>Tranqueta para portas de sanitários</t>
  </si>
  <si>
    <t>Tarjetas tipo livre/ocupado para portas de sanitários</t>
  </si>
  <si>
    <t xml:space="preserve"> 2.8.5 </t>
  </si>
  <si>
    <t>Lona plástica pesada preta, esp. 150micra</t>
  </si>
  <si>
    <t>Telhamento com telha ondulada de fibrocimento de 6mm de espessura, recobrimento lateral de 1 1/4 de onda, inclusos acessórios de fixação</t>
  </si>
  <si>
    <t>Cumeeira para telha ondulada de fibrocimento, esp. 6mm, inclusos acessórios de fixação</t>
  </si>
  <si>
    <t xml:space="preserve"> 2.13.9 </t>
  </si>
  <si>
    <t xml:space="preserve"> 2.13.10 </t>
  </si>
  <si>
    <t>Válvula de descarga duplo acionamento Hidra ou Docol (base e acabamento cromado)</t>
  </si>
  <si>
    <t>Tampão FoFo simples com base, classe A15, carga máxima 1,5 t, 600x600</t>
  </si>
  <si>
    <t>Grelha FoFo simples com requadro, carga máxima 1,5T,  150 X 1000 mm, e=15mm</t>
  </si>
  <si>
    <t>Luva simples, PVC soldável, DN 100mm, SN</t>
  </si>
  <si>
    <t xml:space="preserve"> Alucentro 3286-2100 </t>
  </si>
  <si>
    <t xml:space="preserve"> Módulo Móveis e Arquitetura 3210-6555 </t>
  </si>
  <si>
    <t xml:space="preserve"> Módulo Móveis e Arquitetura 3210-6559 </t>
  </si>
  <si>
    <t>223.262,16</t>
  </si>
  <si>
    <t>833.862,82</t>
  </si>
  <si>
    <t>1.057.124,98</t>
  </si>
  <si>
    <t xml:space="preserve"> 1.4</t>
  </si>
  <si>
    <t xml:space="preserve"> 1.5</t>
  </si>
  <si>
    <t xml:space="preserve"> 1.6</t>
  </si>
  <si>
    <t>CRONOGRAMA FÍSICO FINANCEIRO</t>
  </si>
  <si>
    <t>LOCAL: Rua Dez, Quadra W, Lote 06 a 09 - St. Araguaia, Aparecida de Goiânia - GO</t>
  </si>
  <si>
    <t>Total cumulativo</t>
  </si>
  <si>
    <t xml:space="preserve">TOTAL </t>
  </si>
  <si>
    <t>PRAZO DA OBRA: 150 DIAS</t>
  </si>
  <si>
    <t xml:space="preserve"> 2.15.3.2</t>
  </si>
  <si>
    <t xml:space="preserve"> 2.15.3.3</t>
  </si>
  <si>
    <t xml:space="preserve"> 2.15.3.4</t>
  </si>
  <si>
    <t xml:space="preserve"> 2.15.3.5</t>
  </si>
  <si>
    <t xml:space="preserve"> 2.15.3.6</t>
  </si>
  <si>
    <t xml:space="preserve"> 2.15.3.7</t>
  </si>
  <si>
    <t xml:space="preserve"> 2.15.3.8</t>
  </si>
  <si>
    <t xml:space="preserve"> 2.15.3.9</t>
  </si>
  <si>
    <t xml:space="preserve"> 2.15.3.10</t>
  </si>
  <si>
    <t xml:space="preserve"> 2.15.3.11</t>
  </si>
  <si>
    <t xml:space="preserve"> 2.15.3.12</t>
  </si>
  <si>
    <t xml:space="preserve"> 2.15.3.13</t>
  </si>
  <si>
    <t xml:space="preserve"> 2.15.3.14</t>
  </si>
  <si>
    <t xml:space="preserve"> 2.15.3.15</t>
  </si>
  <si>
    <t xml:space="preserve"> 2.15.3.16</t>
  </si>
  <si>
    <t>150 dias</t>
  </si>
  <si>
    <t>CURVA ABC DE SERVIÇOS</t>
  </si>
  <si>
    <t>Valor</t>
  </si>
  <si>
    <t>Participação</t>
  </si>
  <si>
    <t>Cumulativo</t>
  </si>
  <si>
    <t>colunas auxiliares para simples conferencia</t>
  </si>
  <si>
    <t>Não imprimir</t>
  </si>
  <si>
    <t xml:space="preserve"> 2.1.11</t>
  </si>
  <si>
    <t xml:space="preserve"> 2.1.12</t>
  </si>
  <si>
    <t xml:space="preserve"> 2.1.13</t>
  </si>
  <si>
    <t xml:space="preserve"> 2.1.14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</si>
</sst>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
    <numFmt numFmtId="165" formatCode="&quot;R$&quot;\ #,##0.00"/>
    <numFmt numFmtId="166" formatCode="0.0000%"/>
    <numFmt numFmtId="167" formatCode="0;\-0;;@"/>
  </numFmts>
  <fonts count="22" x14ac:knownFonts="1">
    <font>
      <sz val="11"/>
      <name val="Arial"/>
      <family val="1"/>
    </font>
    <font>
      <sz val="11"/>
      <color theme="1"/>
      <name val="Calibri"/>
      <family val="2"/>
      <scheme val="minor"/>
    </font>
    <font>
      <b/>
      <sz val="11"/>
      <name val="Arial"/>
      <family val="1"/>
    </font>
    <font>
      <b/>
      <sz val="10"/>
      <color rgb="FF000000"/>
      <name val="Arial"/>
      <family val="1"/>
    </font>
    <font>
      <sz val="10"/>
      <color rgb="FF000000"/>
      <name val="Arial"/>
      <family val="1"/>
    </font>
    <font>
      <b/>
      <sz val="10"/>
      <name val="Arial"/>
      <family val="1"/>
    </font>
    <font>
      <sz val="10"/>
      <name val="Arial"/>
      <family val="1"/>
    </font>
    <font>
      <sz val="10"/>
      <color rgb="FF000000"/>
      <name val="Verdana"/>
      <family val="2"/>
    </font>
    <font>
      <sz val="16"/>
      <color theme="1" tint="0.499984740745262"/>
      <name val="Verdana"/>
      <family val="2"/>
    </font>
    <font>
      <sz val="10"/>
      <name val="Arial"/>
      <family val="2"/>
    </font>
    <font>
      <b/>
      <sz val="10"/>
      <color rgb="FF000000"/>
      <name val="Verdana"/>
      <family val="2"/>
    </font>
    <font>
      <sz val="8"/>
      <name val="Arial"/>
      <family val="2"/>
    </font>
    <font>
      <b/>
      <sz val="10"/>
      <name val="Arial"/>
      <family val="2"/>
    </font>
    <font>
      <sz val="18"/>
      <name val="Arial"/>
      <family val="2"/>
    </font>
    <font>
      <sz val="10"/>
      <name val="Verdana"/>
      <family val="2"/>
    </font>
    <font>
      <b/>
      <sz val="10"/>
      <color rgb="FF000000"/>
      <name val="Arial"/>
      <family val="2"/>
    </font>
    <font>
      <sz val="10"/>
      <color rgb="FF000000"/>
      <name val="Arial"/>
      <family val="2"/>
    </font>
    <font>
      <b/>
      <u/>
      <sz val="12"/>
      <name val="Arial"/>
      <family val="2"/>
    </font>
    <font>
      <b/>
      <sz val="12"/>
      <name val="Arial"/>
      <family val="2"/>
    </font>
    <font>
      <sz val="11"/>
      <name val="Arial"/>
      <family val="2"/>
    </font>
    <font>
      <sz val="8"/>
      <name val="Arial"/>
      <family val="1"/>
    </font>
    <font>
      <b/>
      <sz val="12"/>
      <color rgb="FF000000"/>
      <name val="Verdana"/>
      <family val="2"/>
    </font>
  </fonts>
  <fills count="22">
    <fill>
      <patternFill patternType="none"/>
    </fill>
    <fill>
      <patternFill patternType="gray125"/>
    </fill>
    <fill>
      <patternFill patternType="solid">
        <fgColor rgb="FFD8ECF6"/>
      </patternFill>
    </fill>
    <fill>
      <patternFill patternType="solid">
        <fgColor rgb="FFDFF0D8"/>
      </patternFill>
    </fill>
    <fill>
      <patternFill patternType="solid">
        <fgColor rgb="FFF7F3DF"/>
      </patternFill>
    </fill>
    <fill>
      <patternFill patternType="solid">
        <fgColor rgb="FFFFFFFF"/>
      </patternFill>
    </fill>
    <fill>
      <patternFill patternType="solid">
        <fgColor indexed="65"/>
        <bgColor indexed="64"/>
      </patternFill>
    </fill>
    <fill>
      <patternFill patternType="solid">
        <fgColor rgb="FFC5D9F1"/>
        <bgColor indexed="64"/>
      </patternFill>
    </fill>
    <fill>
      <gradientFill degree="270">
        <stop position="0">
          <color theme="0"/>
        </stop>
        <stop position="1">
          <color rgb="FFC5D9F1"/>
        </stop>
      </gradientFill>
    </fill>
    <fill>
      <gradientFill degree="270">
        <stop position="0">
          <color theme="0"/>
        </stop>
        <stop position="1">
          <color theme="3" tint="0.40000610370189521"/>
        </stop>
      </gradientFill>
    </fill>
    <fill>
      <gradientFill degree="270">
        <stop position="0">
          <color theme="0"/>
        </stop>
        <stop position="1">
          <color rgb="FFFFC000"/>
        </stop>
      </gradientFill>
    </fill>
    <fill>
      <patternFill patternType="solid">
        <fgColor indexed="26"/>
        <bgColor indexed="9"/>
      </patternFill>
    </fill>
    <fill>
      <patternFill patternType="solid">
        <fgColor indexed="22"/>
        <bgColor indexed="31"/>
      </patternFill>
    </fill>
    <fill>
      <gradientFill degree="90">
        <stop position="0">
          <color theme="0"/>
        </stop>
        <stop position="1">
          <color theme="4" tint="0.40000610370189521"/>
        </stop>
      </gradientFill>
    </fill>
    <fill>
      <gradientFill degree="90">
        <stop position="0">
          <color theme="0"/>
        </stop>
        <stop position="1">
          <color rgb="FFFFC000"/>
        </stop>
      </gradientFill>
    </fill>
    <fill>
      <gradientFill degree="270">
        <stop position="0">
          <color theme="0"/>
        </stop>
        <stop position="1">
          <color theme="4" tint="0.40000610370189521"/>
        </stop>
      </gradientFill>
    </fill>
    <fill>
      <gradientFill degree="270">
        <stop position="0">
          <color theme="0"/>
        </stop>
        <stop position="1">
          <color rgb="FFFF904B"/>
        </stop>
      </gradientFill>
    </fill>
    <fill>
      <gradientFill degree="270">
        <stop position="0">
          <color theme="0"/>
        </stop>
        <stop position="1">
          <color rgb="FFB3F7E0"/>
        </stop>
      </gradientFill>
    </fill>
    <fill>
      <patternFill patternType="solid">
        <fgColor rgb="FFB3F7E0"/>
        <bgColor indexed="64"/>
      </patternFill>
    </fill>
    <fill>
      <patternFill patternType="solid">
        <fgColor theme="0" tint="-0.14999847407452621"/>
        <bgColor indexed="64"/>
      </patternFill>
    </fill>
    <fill>
      <patternFill patternType="solid">
        <fgColor rgb="FFFFC000"/>
        <bgColor auto="1"/>
      </patternFill>
    </fill>
    <fill>
      <patternFill patternType="solid">
        <fgColor rgb="FFFFC000"/>
        <bgColor indexed="64"/>
      </patternFill>
    </fill>
  </fills>
  <borders count="92">
    <border>
      <left/>
      <right/>
      <top/>
      <bottom/>
      <diagonal/>
    </border>
    <border>
      <left style="thin">
        <color rgb="FFCCCCCC"/>
      </left>
      <right style="thin">
        <color rgb="FFCCCCCC"/>
      </right>
      <top style="thin">
        <color rgb="FFCCCCCC"/>
      </top>
      <bottom style="thin">
        <color rgb="FFCCCCCC"/>
      </bottom>
      <diagonal/>
    </border>
    <border>
      <left style="thin">
        <color rgb="FFFFFFFF"/>
      </left>
      <right style="thin">
        <color rgb="FFFFFFFF"/>
      </right>
      <top style="thin">
        <color rgb="FFFFFFFF"/>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hair">
        <color rgb="FF000000"/>
      </right>
      <top style="thin">
        <color rgb="FF000000"/>
      </top>
      <bottom/>
      <diagonal/>
    </border>
    <border>
      <left style="hair">
        <color rgb="FF000000"/>
      </left>
      <right style="hair">
        <color rgb="FF000000"/>
      </right>
      <top style="thin">
        <color rgb="FF000000"/>
      </top>
      <bottom/>
      <diagonal/>
    </border>
    <border>
      <left style="hair">
        <color rgb="FF000000"/>
      </left>
      <right style="thin">
        <color rgb="FF000000"/>
      </right>
      <top style="thin">
        <color rgb="FF000000"/>
      </top>
      <bottom/>
      <diagonal/>
    </border>
    <border>
      <left style="thin">
        <color rgb="FF000000"/>
      </left>
      <right style="hair">
        <color rgb="FF000000"/>
      </right>
      <top/>
      <bottom style="hair">
        <color rgb="FF000000"/>
      </bottom>
      <diagonal/>
    </border>
    <border>
      <left style="hair">
        <color rgb="FF000000"/>
      </left>
      <right style="hair">
        <color rgb="FF000000"/>
      </right>
      <top/>
      <bottom style="hair">
        <color rgb="FF000000"/>
      </bottom>
      <diagonal/>
    </border>
    <border>
      <left style="hair">
        <color rgb="FF000000"/>
      </left>
      <right style="thin">
        <color rgb="FF000000"/>
      </right>
      <top/>
      <bottom style="hair">
        <color rgb="FF000000"/>
      </bottom>
      <diagonal/>
    </border>
    <border>
      <left/>
      <right/>
      <top/>
      <bottom style="hair">
        <color indexed="8"/>
      </bottom>
      <diagonal/>
    </border>
    <border>
      <left style="thin">
        <color rgb="FF000000"/>
      </left>
      <right style="hair">
        <color rgb="FF000000"/>
      </right>
      <top style="hair">
        <color rgb="FF000000"/>
      </top>
      <bottom style="hair">
        <color rgb="FF000000"/>
      </bottom>
      <diagonal/>
    </border>
    <border>
      <left style="hair">
        <color rgb="FF000000"/>
      </left>
      <right style="thin">
        <color rgb="FF000000"/>
      </right>
      <top style="hair">
        <color rgb="FF000000"/>
      </top>
      <bottom style="hair">
        <color rgb="FF000000"/>
      </bottom>
      <diagonal/>
    </border>
    <border>
      <left style="thin">
        <color rgb="FF000000"/>
      </left>
      <right style="thin">
        <color rgb="FFCCCCCC"/>
      </right>
      <top style="thin">
        <color rgb="FFCCCCCC"/>
      </top>
      <bottom style="thin">
        <color rgb="FFCCCCCC"/>
      </bottom>
      <diagonal/>
    </border>
    <border>
      <left style="thin">
        <color rgb="FFCCCCCC"/>
      </left>
      <right style="thin">
        <color rgb="FF000000"/>
      </right>
      <top style="thin">
        <color rgb="FFCCCCCC"/>
      </top>
      <bottom style="thin">
        <color rgb="FFCCCCCC"/>
      </bottom>
      <diagonal/>
    </border>
    <border>
      <left/>
      <right/>
      <top style="thin">
        <color rgb="FFCCCCCC"/>
      </top>
      <bottom style="thin">
        <color rgb="FFCCCCCC"/>
      </bottom>
      <diagonal/>
    </border>
    <border>
      <left style="hair">
        <color rgb="FF000000"/>
      </left>
      <right style="hair">
        <color rgb="FF000000"/>
      </right>
      <top style="hair">
        <color rgb="FF000000"/>
      </top>
      <bottom style="hair">
        <color rgb="FF000000"/>
      </bottom>
      <diagonal/>
    </border>
    <border>
      <left style="thin">
        <color rgb="FFCCCCCC"/>
      </left>
      <right style="thin">
        <color rgb="FFCCCCCC"/>
      </right>
      <top style="thin">
        <color rgb="FFCCCCCC"/>
      </top>
      <bottom/>
      <diagonal/>
    </border>
    <border>
      <left/>
      <right/>
      <top style="hair">
        <color rgb="FF000000"/>
      </top>
      <bottom style="thin">
        <color rgb="FFCCCCCC"/>
      </bottom>
      <diagonal/>
    </border>
    <border>
      <left/>
      <right/>
      <top style="hair">
        <color rgb="FF000000"/>
      </top>
      <bottom/>
      <diagonal/>
    </border>
    <border>
      <left/>
      <right/>
      <top style="thin">
        <color rgb="FFCCCCCC"/>
      </top>
      <bottom/>
      <diagonal/>
    </border>
    <border>
      <left style="thin">
        <color rgb="FFCCCCCC"/>
      </left>
      <right style="thin">
        <color rgb="FFCCCCCC"/>
      </right>
      <top style="thin">
        <color rgb="FFCCCCCC"/>
      </top>
      <bottom style="hair">
        <color auto="1"/>
      </bottom>
      <diagonal/>
    </border>
    <border>
      <left style="thin">
        <color rgb="FF000000"/>
      </left>
      <right style="thin">
        <color rgb="FF000000"/>
      </right>
      <top style="hair">
        <color indexed="8"/>
      </top>
      <bottom style="hair">
        <color auto="1"/>
      </bottom>
      <diagonal/>
    </border>
    <border>
      <left style="thin">
        <color rgb="FFCCCCCC"/>
      </left>
      <right style="thin">
        <color rgb="FFCCCCCC"/>
      </right>
      <top style="hair">
        <color auto="1"/>
      </top>
      <bottom style="hair">
        <color auto="1"/>
      </bottom>
      <diagonal/>
    </border>
    <border>
      <left style="thin">
        <color rgb="FF000000"/>
      </left>
      <right style="thin">
        <color rgb="FF000000"/>
      </right>
      <top style="hair">
        <color auto="1"/>
      </top>
      <bottom style="hair">
        <color auto="1"/>
      </bottom>
      <diagonal/>
    </border>
    <border>
      <left/>
      <right style="thin">
        <color rgb="FF000000"/>
      </right>
      <top style="hair">
        <color auto="1"/>
      </top>
      <bottom style="hair">
        <color auto="1"/>
      </bottom>
      <diagonal/>
    </border>
    <border>
      <left/>
      <right/>
      <top style="hair">
        <color auto="1"/>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hair">
        <color indexed="8"/>
      </top>
      <bottom style="hair">
        <color indexed="8"/>
      </bottom>
      <diagonal/>
    </border>
    <border>
      <left style="thick">
        <color indexed="63"/>
      </left>
      <right/>
      <top style="thick">
        <color indexed="63"/>
      </top>
      <bottom/>
      <diagonal/>
    </border>
    <border>
      <left/>
      <right/>
      <top style="thick">
        <color indexed="63"/>
      </top>
      <bottom/>
      <diagonal/>
    </border>
    <border>
      <left/>
      <right style="thick">
        <color indexed="63"/>
      </right>
      <top style="thick">
        <color indexed="63"/>
      </top>
      <bottom/>
      <diagonal/>
    </border>
    <border>
      <left style="thick">
        <color indexed="63"/>
      </left>
      <right/>
      <top/>
      <bottom/>
      <diagonal/>
    </border>
    <border>
      <left/>
      <right style="thick">
        <color indexed="63"/>
      </right>
      <top/>
      <bottom/>
      <diagonal/>
    </border>
    <border>
      <left style="thick">
        <color indexed="63"/>
      </left>
      <right/>
      <top/>
      <bottom style="thick">
        <color indexed="63"/>
      </bottom>
      <diagonal/>
    </border>
    <border>
      <left/>
      <right/>
      <top/>
      <bottom style="thick">
        <color indexed="63"/>
      </bottom>
      <diagonal/>
    </border>
    <border>
      <left/>
      <right style="thick">
        <color indexed="63"/>
      </right>
      <top/>
      <bottom style="thick">
        <color indexed="63"/>
      </bottom>
      <diagonal/>
    </border>
    <border>
      <left style="thin">
        <color auto="1"/>
      </left>
      <right/>
      <top style="thin">
        <color rgb="FFCCCCCC"/>
      </top>
      <bottom style="thin">
        <color auto="1"/>
      </bottom>
      <diagonal/>
    </border>
    <border>
      <left/>
      <right/>
      <top style="thin">
        <color rgb="FFCCCCCC"/>
      </top>
      <bottom style="thin">
        <color auto="1"/>
      </bottom>
      <diagonal/>
    </border>
    <border>
      <left/>
      <right style="thin">
        <color auto="1"/>
      </right>
      <top style="thin">
        <color rgb="FFCCCCCC"/>
      </top>
      <bottom style="thin">
        <color auto="1"/>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bottom/>
      <diagonal/>
    </border>
    <border>
      <left style="hair">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rgb="FFCCCCCC"/>
      </left>
      <right/>
      <top style="thin">
        <color rgb="FFCCCCCC"/>
      </top>
      <bottom/>
      <diagonal/>
    </border>
    <border>
      <left/>
      <right style="thin">
        <color indexed="64"/>
      </right>
      <top/>
      <bottom/>
      <diagonal/>
    </border>
    <border>
      <left/>
      <right style="thin">
        <color indexed="64"/>
      </right>
      <top/>
      <bottom style="hair">
        <color indexed="64"/>
      </bottom>
      <diagonal/>
    </border>
    <border>
      <left/>
      <right style="thin">
        <color rgb="FF000000"/>
      </right>
      <top style="hair">
        <color indexed="8"/>
      </top>
      <bottom style="hair">
        <color auto="1"/>
      </bottom>
      <diagonal/>
    </border>
    <border>
      <left/>
      <right style="thin">
        <color rgb="FFCCCCCC"/>
      </right>
      <top style="hair">
        <color auto="1"/>
      </top>
      <bottom style="hair">
        <color auto="1"/>
      </bottom>
      <diagonal/>
    </border>
    <border>
      <left style="thin">
        <color indexed="64"/>
      </left>
      <right style="hair">
        <color indexed="64"/>
      </right>
      <top style="hair">
        <color indexed="64"/>
      </top>
      <bottom style="hair">
        <color indexed="64"/>
      </bottom>
      <diagonal/>
    </border>
    <border>
      <left style="thin">
        <color indexed="64"/>
      </left>
      <right style="thin">
        <color rgb="FFCCCCCC"/>
      </right>
      <top style="thin">
        <color rgb="FFCCCCCC"/>
      </top>
      <bottom style="hair">
        <color auto="1"/>
      </bottom>
      <diagonal/>
    </border>
    <border>
      <left style="thin">
        <color rgb="FFCCCCCC"/>
      </left>
      <right style="thin">
        <color indexed="64"/>
      </right>
      <top style="thin">
        <color rgb="FFCCCCCC"/>
      </top>
      <bottom style="hair">
        <color auto="1"/>
      </bottom>
      <diagonal/>
    </border>
    <border>
      <left style="thin">
        <color indexed="64"/>
      </left>
      <right style="thin">
        <color rgb="FFCCCCCC"/>
      </right>
      <top style="hair">
        <color auto="1"/>
      </top>
      <bottom style="hair">
        <color auto="1"/>
      </bottom>
      <diagonal/>
    </border>
    <border>
      <left style="thin">
        <color rgb="FFCCCCCC"/>
      </left>
      <right style="thin">
        <color indexed="64"/>
      </right>
      <top style="hair">
        <color auto="1"/>
      </top>
      <bottom style="hair">
        <color auto="1"/>
      </bottom>
      <diagonal/>
    </border>
    <border>
      <left style="thin">
        <color rgb="FF000000"/>
      </left>
      <right/>
      <top/>
      <bottom/>
      <diagonal/>
    </border>
    <border>
      <left/>
      <right style="thin">
        <color rgb="FFCCCCCC"/>
      </right>
      <top style="thin">
        <color rgb="FFCCCCCC"/>
      </top>
      <bottom style="thin">
        <color rgb="FFCCCCCC"/>
      </bottom>
      <diagonal/>
    </border>
    <border>
      <left style="thin">
        <color rgb="FF000000"/>
      </left>
      <right/>
      <top style="thin">
        <color rgb="FFCCCCCC"/>
      </top>
      <bottom style="thin">
        <color auto="1"/>
      </bottom>
      <diagonal/>
    </border>
    <border>
      <left/>
      <right style="thin">
        <color rgb="FF000000"/>
      </right>
      <top style="thin">
        <color rgb="FFCCCCCC"/>
      </top>
      <bottom style="thin">
        <color auto="1"/>
      </bottom>
      <diagonal/>
    </border>
    <border>
      <left style="thin">
        <color rgb="FF000000"/>
      </left>
      <right style="hair">
        <color rgb="FF000000"/>
      </right>
      <top style="thin">
        <color rgb="FF000000"/>
      </top>
      <bottom style="hair">
        <color rgb="FF000000"/>
      </bottom>
      <diagonal/>
    </border>
    <border>
      <left style="hair">
        <color rgb="FF000000"/>
      </left>
      <right style="hair">
        <color rgb="FF000000"/>
      </right>
      <top style="thin">
        <color rgb="FF000000"/>
      </top>
      <bottom style="hair">
        <color rgb="FF000000"/>
      </bottom>
      <diagonal/>
    </border>
    <border>
      <left style="hair">
        <color rgb="FF000000"/>
      </left>
      <right style="thin">
        <color rgb="FF000000"/>
      </right>
      <top style="thin">
        <color rgb="FF000000"/>
      </top>
      <bottom style="hair">
        <color rgb="FF000000"/>
      </bottom>
      <diagonal/>
    </border>
    <border>
      <left style="thin">
        <color rgb="FF000000"/>
      </left>
      <right style="hair">
        <color rgb="FF000000"/>
      </right>
      <top style="hair">
        <color rgb="FF000000"/>
      </top>
      <bottom style="thin">
        <color auto="1"/>
      </bottom>
      <diagonal/>
    </border>
    <border>
      <left style="hair">
        <color rgb="FF000000"/>
      </left>
      <right style="hair">
        <color rgb="FF000000"/>
      </right>
      <top style="hair">
        <color rgb="FF000000"/>
      </top>
      <bottom style="thin">
        <color auto="1"/>
      </bottom>
      <diagonal/>
    </border>
    <border>
      <left style="hair">
        <color rgb="FF000000"/>
      </left>
      <right style="thin">
        <color rgb="FF000000"/>
      </right>
      <top style="hair">
        <color rgb="FF000000"/>
      </top>
      <bottom style="thin">
        <color auto="1"/>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auto="1"/>
      </bottom>
      <diagonal/>
    </border>
    <border>
      <left style="thin">
        <color indexed="64"/>
      </left>
      <right/>
      <top/>
      <bottom/>
      <diagonal/>
    </border>
    <border>
      <left style="thin">
        <color rgb="FF000000"/>
      </left>
      <right style="hair">
        <color rgb="FF000000"/>
      </right>
      <top/>
      <bottom/>
      <diagonal/>
    </border>
    <border>
      <left style="hair">
        <color rgb="FF000000"/>
      </left>
      <right style="hair">
        <color rgb="FF000000"/>
      </right>
      <top/>
      <bottom/>
      <diagonal/>
    </border>
    <border>
      <left style="hair">
        <color rgb="FF000000"/>
      </left>
      <right style="thin">
        <color rgb="FF000000"/>
      </right>
      <top style="hair">
        <color rgb="FF000000"/>
      </top>
      <bottom/>
      <diagonal/>
    </border>
    <border>
      <left style="thin">
        <color rgb="FF000000"/>
      </left>
      <right style="hair">
        <color rgb="FF000000"/>
      </right>
      <top style="hair">
        <color rgb="FF000000"/>
      </top>
      <bottom style="thin">
        <color rgb="FF000000"/>
      </bottom>
      <diagonal/>
    </border>
    <border>
      <left style="hair">
        <color rgb="FF000000"/>
      </left>
      <right style="hair">
        <color rgb="FF000000"/>
      </right>
      <top style="hair">
        <color rgb="FF000000"/>
      </top>
      <bottom style="thin">
        <color rgb="FF000000"/>
      </bottom>
      <diagonal/>
    </border>
    <border>
      <left style="hair">
        <color rgb="FF000000"/>
      </left>
      <right style="thin">
        <color rgb="FF000000"/>
      </right>
      <top style="hair">
        <color rgb="FF000000"/>
      </top>
      <bottom style="thin">
        <color rgb="FF000000"/>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n">
        <color rgb="FFCCCCCC"/>
      </left>
      <right style="thick">
        <color auto="1"/>
      </right>
      <top style="thin">
        <color rgb="FFCCCCCC"/>
      </top>
      <bottom/>
      <diagonal/>
    </border>
    <border>
      <left/>
      <right style="thick">
        <color auto="1"/>
      </right>
      <top style="hair">
        <color rgb="FF000000"/>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s>
  <cellStyleXfs count="6">
    <xf numFmtId="0" fontId="0" fillId="0" borderId="0"/>
    <xf numFmtId="0" fontId="1" fillId="0" borderId="0"/>
    <xf numFmtId="0" fontId="9" fillId="0" borderId="0"/>
    <xf numFmtId="0" fontId="9" fillId="0" borderId="0"/>
    <xf numFmtId="0" fontId="9" fillId="0" borderId="0"/>
    <xf numFmtId="0" fontId="9" fillId="0" borderId="0"/>
  </cellStyleXfs>
  <cellXfs count="426">
    <xf numFmtId="0" fontId="0" fillId="0" borderId="0" xfId="0"/>
    <xf numFmtId="0" fontId="7" fillId="0" borderId="2" xfId="1" applyFont="1" applyBorder="1" applyAlignment="1">
      <alignment horizontal="left" wrapText="1"/>
    </xf>
    <xf numFmtId="0" fontId="7" fillId="0" borderId="2" xfId="1" applyFont="1" applyBorder="1" applyAlignment="1">
      <alignment horizontal="left" vertical="top" wrapText="1"/>
    </xf>
    <xf numFmtId="0" fontId="7" fillId="0" borderId="2" xfId="1" applyFont="1" applyBorder="1" applyAlignment="1">
      <alignment horizontal="center" wrapText="1"/>
    </xf>
    <xf numFmtId="4" fontId="7" fillId="0" borderId="2" xfId="1" applyNumberFormat="1" applyFont="1" applyBorder="1" applyAlignment="1">
      <alignment horizontal="right" wrapText="1"/>
    </xf>
    <xf numFmtId="0" fontId="7" fillId="0" borderId="0" xfId="1" applyFont="1"/>
    <xf numFmtId="0" fontId="7" fillId="0" borderId="0" xfId="1" applyFont="1" applyAlignment="1">
      <alignment horizontal="left" wrapText="1"/>
    </xf>
    <xf numFmtId="0" fontId="7" fillId="0" borderId="0" xfId="1" applyFont="1" applyAlignment="1">
      <alignment horizontal="left" vertical="top" wrapText="1"/>
    </xf>
    <xf numFmtId="0" fontId="7" fillId="0" borderId="0" xfId="1" applyFont="1" applyAlignment="1">
      <alignment horizontal="center" wrapText="1"/>
    </xf>
    <xf numFmtId="4" fontId="7" fillId="0" borderId="0" xfId="1" applyNumberFormat="1" applyFont="1" applyAlignment="1">
      <alignment horizontal="right" wrapText="1"/>
    </xf>
    <xf numFmtId="0" fontId="8" fillId="0" borderId="0" xfId="1" applyFont="1" applyAlignment="1">
      <alignment horizontal="center" wrapText="1"/>
    </xf>
    <xf numFmtId="0" fontId="10" fillId="0" borderId="0" xfId="1" applyFont="1" applyAlignment="1">
      <alignment horizontal="center" vertical="top" wrapText="1"/>
    </xf>
    <xf numFmtId="4" fontId="7" fillId="0" borderId="3" xfId="1" applyNumberFormat="1" applyFont="1" applyBorder="1" applyAlignment="1">
      <alignment horizontal="left"/>
    </xf>
    <xf numFmtId="4" fontId="9" fillId="0" borderId="4" xfId="2" applyNumberFormat="1" applyBorder="1" applyAlignment="1">
      <alignment vertical="top"/>
    </xf>
    <xf numFmtId="4" fontId="7" fillId="0" borderId="4" xfId="1" applyNumberFormat="1" applyFont="1" applyBorder="1" applyAlignment="1">
      <alignment horizontal="right" wrapText="1"/>
    </xf>
    <xf numFmtId="4" fontId="7" fillId="0" borderId="5" xfId="1" applyNumberFormat="1" applyFont="1" applyBorder="1" applyAlignment="1">
      <alignment horizontal="right" wrapText="1"/>
    </xf>
    <xf numFmtId="10" fontId="7" fillId="0" borderId="5" xfId="1" applyNumberFormat="1" applyFont="1" applyBorder="1" applyAlignment="1">
      <alignment horizontal="right" wrapText="1"/>
    </xf>
    <xf numFmtId="0" fontId="11" fillId="0" borderId="0" xfId="2" applyFont="1"/>
    <xf numFmtId="0" fontId="9" fillId="0" borderId="4" xfId="2" applyBorder="1" applyAlignment="1">
      <alignment vertical="top"/>
    </xf>
    <xf numFmtId="165" fontId="7" fillId="0" borderId="5" xfId="1" applyNumberFormat="1" applyFont="1" applyBorder="1" applyAlignment="1">
      <alignment horizontal="right" wrapText="1"/>
    </xf>
    <xf numFmtId="0" fontId="9" fillId="0" borderId="4" xfId="2" applyBorder="1" applyAlignment="1">
      <alignment horizontal="left" vertical="top"/>
    </xf>
    <xf numFmtId="4" fontId="7" fillId="0" borderId="4" xfId="1" applyNumberFormat="1" applyFont="1" applyBorder="1" applyAlignment="1">
      <alignment horizontal="left"/>
    </xf>
    <xf numFmtId="0" fontId="12" fillId="0" borderId="4" xfId="2" applyFont="1" applyBorder="1"/>
    <xf numFmtId="0" fontId="13" fillId="0" borderId="0" xfId="3" applyFont="1" applyAlignment="1">
      <alignment horizontal="left"/>
    </xf>
    <xf numFmtId="4" fontId="7" fillId="0" borderId="0" xfId="1" applyNumberFormat="1" applyFont="1"/>
    <xf numFmtId="0" fontId="14" fillId="6" borderId="0" xfId="2" applyFont="1" applyFill="1" applyAlignment="1">
      <alignment horizontal="left" wrapText="1"/>
    </xf>
    <xf numFmtId="4" fontId="7" fillId="0" borderId="0" xfId="1" applyNumberFormat="1" applyFont="1" applyAlignment="1">
      <alignment horizontal="right"/>
    </xf>
    <xf numFmtId="0" fontId="9" fillId="0" borderId="0" xfId="4" applyAlignment="1">
      <alignment vertical="center"/>
    </xf>
    <xf numFmtId="4" fontId="7" fillId="0" borderId="0" xfId="1" applyNumberFormat="1" applyFont="1" applyAlignment="1">
      <alignment horizontal="center"/>
    </xf>
    <xf numFmtId="0" fontId="7" fillId="0" borderId="9" xfId="1" applyFont="1" applyBorder="1" applyAlignment="1">
      <alignment horizontal="left" vertical="top" wrapText="1"/>
    </xf>
    <xf numFmtId="0" fontId="7" fillId="0" borderId="10" xfId="1" applyFont="1" applyBorder="1" applyAlignment="1">
      <alignment horizontal="left" vertical="top" wrapText="1"/>
    </xf>
    <xf numFmtId="4" fontId="7" fillId="0" borderId="0" xfId="1" applyNumberFormat="1" applyFont="1" applyAlignment="1">
      <alignment horizontal="right" vertical="top" wrapText="1"/>
    </xf>
    <xf numFmtId="0" fontId="7" fillId="9" borderId="0" xfId="1" applyFont="1" applyFill="1"/>
    <xf numFmtId="0" fontId="10" fillId="9" borderId="0" xfId="1" applyFont="1" applyFill="1" applyAlignment="1">
      <alignment horizontal="left" vertical="top" wrapText="1"/>
    </xf>
    <xf numFmtId="0" fontId="7" fillId="10" borderId="0" xfId="1" applyFont="1" applyFill="1"/>
    <xf numFmtId="0" fontId="10" fillId="10" borderId="6" xfId="1" applyFont="1" applyFill="1" applyBorder="1" applyAlignment="1">
      <alignment horizontal="center" vertical="top" wrapText="1"/>
    </xf>
    <xf numFmtId="0" fontId="10" fillId="10" borderId="7" xfId="1" applyFont="1" applyFill="1" applyBorder="1" applyAlignment="1">
      <alignment horizontal="center" vertical="top" wrapText="1"/>
    </xf>
    <xf numFmtId="4" fontId="10" fillId="0" borderId="0" xfId="1" applyNumberFormat="1" applyFont="1" applyAlignment="1">
      <alignment horizontal="right" vertical="top" wrapText="1"/>
    </xf>
    <xf numFmtId="0" fontId="9" fillId="7" borderId="29" xfId="2" applyFill="1" applyBorder="1"/>
    <xf numFmtId="0" fontId="9" fillId="7" borderId="30" xfId="2" applyFill="1" applyBorder="1"/>
    <xf numFmtId="0" fontId="9" fillId="7" borderId="31" xfId="2" applyFill="1" applyBorder="1"/>
    <xf numFmtId="0" fontId="9" fillId="0" borderId="0" xfId="2"/>
    <xf numFmtId="0" fontId="17" fillId="7" borderId="32" xfId="5" applyFont="1" applyFill="1" applyBorder="1" applyAlignment="1">
      <alignment horizontal="center" vertical="center"/>
    </xf>
    <xf numFmtId="0" fontId="18" fillId="7" borderId="0" xfId="5" applyFont="1" applyFill="1" applyAlignment="1">
      <alignment horizontal="center" vertical="center"/>
    </xf>
    <xf numFmtId="0" fontId="17" fillId="7" borderId="33" xfId="5" applyFont="1" applyFill="1" applyBorder="1" applyAlignment="1">
      <alignment horizontal="center" vertical="center"/>
    </xf>
    <xf numFmtId="0" fontId="9" fillId="0" borderId="0" xfId="5"/>
    <xf numFmtId="0" fontId="17" fillId="8" borderId="32" xfId="5" applyFont="1" applyFill="1" applyBorder="1" applyAlignment="1">
      <alignment horizontal="center" vertical="center"/>
    </xf>
    <xf numFmtId="0" fontId="18" fillId="8" borderId="0" xfId="5" applyFont="1" applyFill="1" applyAlignment="1">
      <alignment horizontal="center" vertical="center"/>
    </xf>
    <xf numFmtId="0" fontId="17" fillId="8" borderId="33" xfId="5" applyFont="1" applyFill="1" applyBorder="1" applyAlignment="1">
      <alignment horizontal="center" vertical="center"/>
    </xf>
    <xf numFmtId="0" fontId="9" fillId="0" borderId="35" xfId="5" applyBorder="1" applyAlignment="1">
      <alignment horizontal="left" vertical="center"/>
    </xf>
    <xf numFmtId="0" fontId="12" fillId="0" borderId="35" xfId="5" applyFont="1" applyBorder="1" applyAlignment="1">
      <alignment horizontal="left" vertical="center"/>
    </xf>
    <xf numFmtId="10" fontId="9" fillId="0" borderId="35" xfId="5" applyNumberFormat="1" applyBorder="1" applyAlignment="1">
      <alignment vertical="center"/>
    </xf>
    <xf numFmtId="0" fontId="9" fillId="0" borderId="35" xfId="5" applyBorder="1" applyAlignment="1">
      <alignment vertical="center"/>
    </xf>
    <xf numFmtId="166" fontId="9" fillId="0" borderId="35" xfId="5" applyNumberFormat="1" applyBorder="1" applyAlignment="1">
      <alignment vertical="center"/>
    </xf>
    <xf numFmtId="166" fontId="12" fillId="0" borderId="35" xfId="5" applyNumberFormat="1" applyFont="1" applyBorder="1" applyAlignment="1">
      <alignment vertical="center"/>
    </xf>
    <xf numFmtId="0" fontId="9" fillId="0" borderId="36" xfId="5" applyBorder="1"/>
    <xf numFmtId="0" fontId="9" fillId="0" borderId="37" xfId="5" applyBorder="1"/>
    <xf numFmtId="0" fontId="9" fillId="0" borderId="38" xfId="5" applyBorder="1"/>
    <xf numFmtId="0" fontId="12" fillId="0" borderId="39" xfId="5" applyFont="1" applyBorder="1"/>
    <xf numFmtId="0" fontId="9" fillId="0" borderId="40" xfId="5" applyBorder="1"/>
    <xf numFmtId="0" fontId="9" fillId="0" borderId="39" xfId="5" applyBorder="1"/>
    <xf numFmtId="4" fontId="9" fillId="0" borderId="40" xfId="2" applyNumberFormat="1" applyBorder="1"/>
    <xf numFmtId="0" fontId="9" fillId="0" borderId="35" xfId="5" applyBorder="1" applyAlignment="1">
      <alignment horizontal="left" vertical="center" wrapText="1"/>
    </xf>
    <xf numFmtId="166" fontId="9" fillId="0" borderId="40" xfId="5" applyNumberFormat="1" applyBorder="1"/>
    <xf numFmtId="0" fontId="12" fillId="11" borderId="39" xfId="5" applyFont="1" applyFill="1" applyBorder="1"/>
    <xf numFmtId="0" fontId="12" fillId="11" borderId="0" xfId="5" applyFont="1" applyFill="1"/>
    <xf numFmtId="166" fontId="12" fillId="11" borderId="40" xfId="5" applyNumberFormat="1" applyFont="1" applyFill="1" applyBorder="1"/>
    <xf numFmtId="0" fontId="9" fillId="0" borderId="41" xfId="5" applyBorder="1"/>
    <xf numFmtId="0" fontId="9" fillId="0" borderId="42" xfId="5" applyBorder="1"/>
    <xf numFmtId="0" fontId="9" fillId="0" borderId="43" xfId="5" applyBorder="1"/>
    <xf numFmtId="10" fontId="9" fillId="0" borderId="0" xfId="5" applyNumberFormat="1"/>
    <xf numFmtId="10" fontId="18" fillId="12" borderId="34" xfId="5" applyNumberFormat="1" applyFont="1" applyFill="1" applyBorder="1" applyAlignment="1">
      <alignment vertical="center"/>
    </xf>
    <xf numFmtId="0" fontId="9" fillId="0" borderId="0" xfId="5" applyAlignment="1">
      <alignment horizontal="right"/>
    </xf>
    <xf numFmtId="0" fontId="9" fillId="0" borderId="0" xfId="2" applyAlignment="1">
      <alignment horizontal="center"/>
    </xf>
    <xf numFmtId="0" fontId="19" fillId="0" borderId="0" xfId="2" applyFont="1"/>
    <xf numFmtId="4" fontId="19" fillId="0" borderId="0" xfId="2" applyNumberFormat="1" applyFont="1"/>
    <xf numFmtId="4" fontId="9" fillId="0" borderId="0" xfId="2" applyNumberFormat="1"/>
    <xf numFmtId="0" fontId="7" fillId="13" borderId="45" xfId="1" applyFont="1" applyFill="1" applyBorder="1"/>
    <xf numFmtId="4" fontId="7" fillId="0" borderId="28" xfId="1" applyNumberFormat="1" applyFont="1" applyBorder="1"/>
    <xf numFmtId="4" fontId="10" fillId="0" borderId="28" xfId="1" applyNumberFormat="1" applyFont="1" applyBorder="1"/>
    <xf numFmtId="4" fontId="10" fillId="0" borderId="0" xfId="0" applyNumberFormat="1" applyFont="1"/>
    <xf numFmtId="4" fontId="7" fillId="0" borderId="0" xfId="0" applyNumberFormat="1" applyFont="1"/>
    <xf numFmtId="4" fontId="7" fillId="0" borderId="0" xfId="0" applyNumberFormat="1" applyFont="1" applyAlignment="1">
      <alignment horizontal="center"/>
    </xf>
    <xf numFmtId="0" fontId="15" fillId="0" borderId="0" xfId="0" applyFont="1" applyAlignment="1">
      <alignment horizontal="center" vertical="center" readingOrder="1"/>
    </xf>
    <xf numFmtId="0" fontId="16" fillId="0" borderId="0" xfId="0" applyFont="1" applyAlignment="1">
      <alignment horizontal="center" vertical="center" readingOrder="1"/>
    </xf>
    <xf numFmtId="4" fontId="7" fillId="0" borderId="0" xfId="0" applyNumberFormat="1" applyFont="1" applyAlignment="1">
      <alignment horizontal="right" vertical="top"/>
    </xf>
    <xf numFmtId="10" fontId="7" fillId="0" borderId="0" xfId="0" applyNumberFormat="1" applyFont="1" applyAlignment="1">
      <alignment horizontal="right" vertical="top"/>
    </xf>
    <xf numFmtId="0" fontId="12" fillId="0" borderId="49" xfId="3" applyFont="1" applyBorder="1" applyAlignment="1">
      <alignment horizontal="center" vertical="center"/>
    </xf>
    <xf numFmtId="0" fontId="12" fillId="0" borderId="51" xfId="3" applyFont="1" applyBorder="1" applyAlignment="1">
      <alignment horizontal="center" vertical="center"/>
    </xf>
    <xf numFmtId="4" fontId="12" fillId="0" borderId="50" xfId="3" applyNumberFormat="1" applyFont="1" applyBorder="1" applyAlignment="1">
      <alignment horizontal="center" vertical="top"/>
    </xf>
    <xf numFmtId="0" fontId="12" fillId="0" borderId="53" xfId="3" applyFont="1" applyBorder="1" applyAlignment="1">
      <alignment horizontal="center" vertical="center"/>
    </xf>
    <xf numFmtId="0" fontId="12" fillId="0" borderId="54" xfId="3" applyFont="1" applyBorder="1" applyAlignment="1">
      <alignment horizontal="center" vertical="center"/>
    </xf>
    <xf numFmtId="10" fontId="12" fillId="0" borderId="57" xfId="3" applyNumberFormat="1" applyFont="1" applyBorder="1" applyAlignment="1">
      <alignment horizontal="center" vertical="top"/>
    </xf>
    <xf numFmtId="4" fontId="10" fillId="10" borderId="8" xfId="1" applyNumberFormat="1" applyFont="1" applyFill="1" applyBorder="1" applyAlignment="1">
      <alignment horizontal="center" vertical="top" wrapText="1"/>
    </xf>
    <xf numFmtId="4" fontId="10" fillId="0" borderId="11" xfId="1" applyNumberFormat="1" applyFont="1" applyBorder="1" applyAlignment="1">
      <alignment horizontal="center" vertical="top" wrapText="1"/>
    </xf>
    <xf numFmtId="10" fontId="7" fillId="0" borderId="2" xfId="1" applyNumberFormat="1" applyFont="1" applyBorder="1" applyAlignment="1">
      <alignment horizontal="center" wrapText="1"/>
    </xf>
    <xf numFmtId="4" fontId="7" fillId="0" borderId="2" xfId="1" applyNumberFormat="1" applyFont="1" applyBorder="1" applyAlignment="1">
      <alignment horizontal="center" wrapText="1"/>
    </xf>
    <xf numFmtId="10" fontId="7" fillId="0" borderId="0" xfId="1" applyNumberFormat="1" applyFont="1" applyAlignment="1">
      <alignment horizontal="center" wrapText="1"/>
    </xf>
    <xf numFmtId="4" fontId="7" fillId="0" borderId="0" xfId="1" applyNumberFormat="1" applyFont="1" applyAlignment="1">
      <alignment horizontal="center" wrapText="1"/>
    </xf>
    <xf numFmtId="10" fontId="10" fillId="0" borderId="0" xfId="0" applyNumberFormat="1" applyFont="1" applyAlignment="1">
      <alignment horizontal="center"/>
    </xf>
    <xf numFmtId="0" fontId="9" fillId="0" borderId="0" xfId="4" applyAlignment="1">
      <alignment horizontal="center" vertical="center"/>
    </xf>
    <xf numFmtId="10" fontId="9" fillId="0" borderId="0" xfId="4" applyNumberFormat="1" applyAlignment="1">
      <alignment horizontal="center" vertical="center"/>
    </xf>
    <xf numFmtId="10" fontId="7" fillId="0" borderId="0" xfId="0" applyNumberFormat="1" applyFont="1" applyAlignment="1">
      <alignment horizontal="center" vertical="top"/>
    </xf>
    <xf numFmtId="4" fontId="7" fillId="0" borderId="0" xfId="0" applyNumberFormat="1" applyFont="1" applyAlignment="1">
      <alignment horizontal="center" vertical="top"/>
    </xf>
    <xf numFmtId="10" fontId="7" fillId="0" borderId="0" xfId="0" applyNumberFormat="1" applyFont="1" applyAlignment="1">
      <alignment horizontal="center"/>
    </xf>
    <xf numFmtId="10" fontId="7" fillId="0" borderId="0" xfId="1" applyNumberFormat="1" applyFont="1" applyAlignment="1">
      <alignment horizontal="center"/>
    </xf>
    <xf numFmtId="0" fontId="17" fillId="0" borderId="32" xfId="5" applyFont="1" applyBorder="1" applyAlignment="1">
      <alignment horizontal="center" vertical="center"/>
    </xf>
    <xf numFmtId="0" fontId="17" fillId="0" borderId="0" xfId="5" applyFont="1" applyAlignment="1">
      <alignment horizontal="center" vertical="center"/>
    </xf>
    <xf numFmtId="0" fontId="17" fillId="0" borderId="33" xfId="5" applyFont="1" applyBorder="1" applyAlignment="1">
      <alignment horizontal="center" vertical="center"/>
    </xf>
    <xf numFmtId="0" fontId="12" fillId="0" borderId="34" xfId="5" applyFont="1" applyBorder="1" applyAlignment="1">
      <alignment horizontal="center" vertical="center"/>
    </xf>
    <xf numFmtId="0" fontId="9" fillId="0" borderId="35" xfId="5" applyBorder="1" applyAlignment="1">
      <alignment horizontal="left" vertical="center"/>
    </xf>
    <xf numFmtId="0" fontId="18" fillId="12" borderId="34" xfId="5" applyFont="1" applyFill="1" applyBorder="1" applyAlignment="1">
      <alignment horizontal="center" vertical="center" wrapText="1"/>
    </xf>
    <xf numFmtId="10" fontId="12" fillId="10" borderId="47" xfId="3" applyNumberFormat="1" applyFont="1" applyFill="1" applyBorder="1" applyAlignment="1">
      <alignment horizontal="center" vertical="top"/>
    </xf>
    <xf numFmtId="10" fontId="12" fillId="10" borderId="48" xfId="3" applyNumberFormat="1" applyFont="1" applyFill="1" applyBorder="1" applyAlignment="1">
      <alignment horizontal="center" vertical="top"/>
    </xf>
    <xf numFmtId="0" fontId="3" fillId="2" borderId="1" xfId="0" applyFont="1" applyFill="1" applyBorder="1" applyAlignment="1">
      <alignment horizontal="left" vertical="top" wrapText="1"/>
    </xf>
    <xf numFmtId="0" fontId="3" fillId="2" borderId="1" xfId="0" applyFont="1" applyFill="1" applyBorder="1" applyAlignment="1">
      <alignment horizontal="right" vertical="top" wrapText="1"/>
    </xf>
    <xf numFmtId="0" fontId="4" fillId="3" borderId="1" xfId="0" applyFont="1" applyFill="1" applyBorder="1" applyAlignment="1">
      <alignment horizontal="left" vertical="top" wrapText="1"/>
    </xf>
    <xf numFmtId="0" fontId="4" fillId="3" borderId="1" xfId="0" applyFont="1" applyFill="1" applyBorder="1" applyAlignment="1">
      <alignment horizontal="center" vertical="top" wrapText="1"/>
    </xf>
    <xf numFmtId="0" fontId="4" fillId="3" borderId="1" xfId="0" applyFont="1" applyFill="1" applyBorder="1" applyAlignment="1">
      <alignment horizontal="right" vertical="top" wrapText="1"/>
    </xf>
    <xf numFmtId="4" fontId="4" fillId="3" borderId="1" xfId="0" applyNumberFormat="1" applyFont="1" applyFill="1" applyBorder="1" applyAlignment="1">
      <alignment horizontal="right" vertical="top" wrapText="1"/>
    </xf>
    <xf numFmtId="0" fontId="4" fillId="4" borderId="1" xfId="0" applyFont="1" applyFill="1" applyBorder="1" applyAlignment="1">
      <alignment horizontal="left" vertical="top" wrapText="1"/>
    </xf>
    <xf numFmtId="0" fontId="4" fillId="4" borderId="1" xfId="0" applyFont="1" applyFill="1" applyBorder="1" applyAlignment="1">
      <alignment horizontal="center" vertical="top" wrapText="1"/>
    </xf>
    <xf numFmtId="0" fontId="4" fillId="4" borderId="1" xfId="0" applyFont="1" applyFill="1" applyBorder="1" applyAlignment="1">
      <alignment horizontal="right" vertical="top" wrapText="1"/>
    </xf>
    <xf numFmtId="4" fontId="4" fillId="4" borderId="1" xfId="0" applyNumberFormat="1" applyFont="1" applyFill="1" applyBorder="1" applyAlignment="1">
      <alignment horizontal="right" vertical="top" wrapText="1"/>
    </xf>
    <xf numFmtId="0" fontId="2" fillId="5" borderId="0" xfId="0" applyFont="1" applyFill="1" applyAlignment="1">
      <alignment horizontal="left" vertical="top" wrapText="1"/>
    </xf>
    <xf numFmtId="0" fontId="5" fillId="5" borderId="0" xfId="0" applyFont="1" applyFill="1" applyAlignment="1">
      <alignment horizontal="left" vertical="top" wrapText="1"/>
    </xf>
    <xf numFmtId="0" fontId="2" fillId="5" borderId="1" xfId="0" applyFont="1" applyFill="1" applyBorder="1" applyAlignment="1">
      <alignment horizontal="right" vertical="top" wrapText="1"/>
    </xf>
    <xf numFmtId="4" fontId="3" fillId="2" borderId="1" xfId="0" applyNumberFormat="1" applyFont="1" applyFill="1" applyBorder="1" applyAlignment="1">
      <alignment horizontal="right" vertical="top" wrapText="1"/>
    </xf>
    <xf numFmtId="164" fontId="3" fillId="2" borderId="1" xfId="0" applyNumberFormat="1" applyFont="1" applyFill="1" applyBorder="1" applyAlignment="1">
      <alignment horizontal="right" vertical="top" wrapText="1"/>
    </xf>
    <xf numFmtId="164" fontId="4" fillId="3" borderId="1" xfId="0" applyNumberFormat="1" applyFont="1" applyFill="1" applyBorder="1" applyAlignment="1">
      <alignment horizontal="right" vertical="top" wrapText="1"/>
    </xf>
    <xf numFmtId="164" fontId="4" fillId="4" borderId="1" xfId="0" applyNumberFormat="1" applyFont="1" applyFill="1" applyBorder="1" applyAlignment="1">
      <alignment horizontal="right" vertical="top" wrapText="1"/>
    </xf>
    <xf numFmtId="0" fontId="5" fillId="5" borderId="0" xfId="0" applyFont="1" applyFill="1" applyAlignment="1">
      <alignment horizontal="right" vertical="top" wrapText="1"/>
    </xf>
    <xf numFmtId="0" fontId="6" fillId="5" borderId="0" xfId="0" applyFont="1" applyFill="1" applyAlignment="1">
      <alignment horizontal="center" vertical="top" wrapText="1"/>
    </xf>
    <xf numFmtId="0" fontId="6" fillId="5" borderId="0" xfId="0" applyFont="1" applyFill="1" applyAlignment="1">
      <alignment horizontal="left" vertical="top" wrapText="1"/>
    </xf>
    <xf numFmtId="0" fontId="5" fillId="5" borderId="0" xfId="0" applyFont="1" applyFill="1" applyAlignment="1">
      <alignment horizontal="center" vertical="top" wrapText="1"/>
    </xf>
    <xf numFmtId="0" fontId="2" fillId="5" borderId="1" xfId="0" applyFont="1" applyFill="1" applyBorder="1" applyAlignment="1">
      <alignment horizontal="left" vertical="top" wrapText="1"/>
    </xf>
    <xf numFmtId="0" fontId="2" fillId="5" borderId="1" xfId="0" applyFont="1" applyFill="1" applyBorder="1" applyAlignment="1">
      <alignment horizontal="center" vertical="top" wrapText="1"/>
    </xf>
    <xf numFmtId="4" fontId="5" fillId="5" borderId="0" xfId="0" applyNumberFormat="1" applyFont="1" applyFill="1" applyAlignment="1">
      <alignment horizontal="right" vertical="top" wrapText="1"/>
    </xf>
    <xf numFmtId="0" fontId="0" fillId="0" borderId="0" xfId="0" applyAlignment="1"/>
    <xf numFmtId="0" fontId="2" fillId="5" borderId="0" xfId="0" applyFont="1" applyFill="1" applyAlignment="1">
      <alignment horizontal="centerContinuous" wrapText="1"/>
    </xf>
    <xf numFmtId="0" fontId="0" fillId="0" borderId="0" xfId="0" applyAlignment="1">
      <alignment horizontal="centerContinuous"/>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top" wrapText="1"/>
    </xf>
    <xf numFmtId="0" fontId="7" fillId="0" borderId="0" xfId="1" applyFont="1" applyFill="1"/>
    <xf numFmtId="0" fontId="10" fillId="0" borderId="0" xfId="1" applyFont="1" applyFill="1" applyAlignment="1">
      <alignment horizontal="left" vertical="top" wrapText="1"/>
    </xf>
    <xf numFmtId="0" fontId="10" fillId="0" borderId="0" xfId="1" applyFont="1" applyFill="1"/>
    <xf numFmtId="0" fontId="3" fillId="9" borderId="1" xfId="0" applyFont="1" applyFill="1" applyBorder="1" applyAlignment="1">
      <alignment horizontal="left" vertical="top" wrapText="1"/>
    </xf>
    <xf numFmtId="4" fontId="7" fillId="9" borderId="0" xfId="1" applyNumberFormat="1" applyFont="1" applyFill="1" applyAlignment="1">
      <alignment horizontal="right" vertical="top" wrapText="1"/>
    </xf>
    <xf numFmtId="4" fontId="7" fillId="9" borderId="0" xfId="1" applyNumberFormat="1" applyFont="1" applyFill="1" applyAlignment="1">
      <alignment horizontal="center" vertical="top" wrapText="1"/>
    </xf>
    <xf numFmtId="4" fontId="7" fillId="9" borderId="0" xfId="1" applyNumberFormat="1" applyFont="1" applyFill="1" applyBorder="1" applyAlignment="1">
      <alignment horizontal="right" vertical="top" wrapText="1"/>
    </xf>
    <xf numFmtId="0" fontId="3" fillId="15" borderId="1" xfId="0" applyFont="1" applyFill="1" applyBorder="1" applyAlignment="1">
      <alignment horizontal="left" vertical="top" wrapText="1"/>
    </xf>
    <xf numFmtId="4" fontId="7" fillId="15" borderId="0" xfId="1" applyNumberFormat="1" applyFont="1" applyFill="1" applyAlignment="1">
      <alignment horizontal="right" vertical="top" wrapText="1"/>
    </xf>
    <xf numFmtId="4" fontId="7" fillId="15" borderId="0" xfId="1" applyNumberFormat="1" applyFont="1" applyFill="1" applyAlignment="1">
      <alignment horizontal="center" vertical="top" wrapText="1"/>
    </xf>
    <xf numFmtId="4" fontId="7" fillId="15" borderId="0" xfId="1" applyNumberFormat="1" applyFont="1" applyFill="1" applyBorder="1" applyAlignment="1">
      <alignment horizontal="right" vertical="top" wrapText="1"/>
    </xf>
    <xf numFmtId="0" fontId="10" fillId="15" borderId="0" xfId="1" applyFont="1" applyFill="1" applyAlignment="1">
      <alignment horizontal="left" vertical="top" wrapText="1"/>
    </xf>
    <xf numFmtId="0" fontId="7" fillId="15" borderId="0" xfId="1" applyFont="1" applyFill="1"/>
    <xf numFmtId="0" fontId="3" fillId="16" borderId="1" xfId="0" applyFont="1" applyFill="1" applyBorder="1" applyAlignment="1">
      <alignment horizontal="left" vertical="top" wrapText="1"/>
    </xf>
    <xf numFmtId="4" fontId="7" fillId="16" borderId="0" xfId="1" applyNumberFormat="1" applyFont="1" applyFill="1" applyAlignment="1">
      <alignment horizontal="right" vertical="top" wrapText="1"/>
    </xf>
    <xf numFmtId="4" fontId="7" fillId="16" borderId="0" xfId="1" applyNumberFormat="1" applyFont="1" applyFill="1" applyAlignment="1">
      <alignment horizontal="center" vertical="top" wrapText="1"/>
    </xf>
    <xf numFmtId="4" fontId="7" fillId="16" borderId="0" xfId="1" applyNumberFormat="1" applyFont="1" applyFill="1" applyBorder="1" applyAlignment="1">
      <alignment horizontal="right" vertical="top" wrapText="1"/>
    </xf>
    <xf numFmtId="0" fontId="10" fillId="16" borderId="0" xfId="1" applyFont="1" applyFill="1" applyAlignment="1">
      <alignment horizontal="left" vertical="top" wrapText="1"/>
    </xf>
    <xf numFmtId="0" fontId="7" fillId="16" borderId="0" xfId="1" applyFont="1" applyFill="1"/>
    <xf numFmtId="4" fontId="7" fillId="0" borderId="0" xfId="1" applyNumberFormat="1" applyFont="1" applyFill="1" applyAlignment="1">
      <alignment horizontal="right" vertical="top" wrapText="1"/>
    </xf>
    <xf numFmtId="4" fontId="7" fillId="0" borderId="0" xfId="1" applyNumberFormat="1" applyFont="1" applyFill="1" applyAlignment="1">
      <alignment horizontal="center" vertical="top" wrapText="1"/>
    </xf>
    <xf numFmtId="4" fontId="7" fillId="0" borderId="0" xfId="1" applyNumberFormat="1" applyFont="1" applyFill="1" applyBorder="1" applyAlignment="1">
      <alignment horizontal="right" vertical="top" wrapText="1"/>
    </xf>
    <xf numFmtId="0" fontId="3" fillId="17" borderId="1" xfId="0" applyFont="1" applyFill="1" applyBorder="1" applyAlignment="1">
      <alignment horizontal="left" vertical="top" wrapText="1"/>
    </xf>
    <xf numFmtId="4" fontId="7" fillId="17" borderId="0" xfId="1" applyNumberFormat="1" applyFont="1" applyFill="1" applyAlignment="1">
      <alignment horizontal="right" vertical="top" wrapText="1"/>
    </xf>
    <xf numFmtId="4" fontId="7" fillId="17" borderId="0" xfId="1" applyNumberFormat="1" applyFont="1" applyFill="1" applyAlignment="1">
      <alignment horizontal="center" vertical="top" wrapText="1"/>
    </xf>
    <xf numFmtId="4" fontId="7" fillId="17" borderId="0" xfId="1" applyNumberFormat="1" applyFont="1" applyFill="1" applyBorder="1" applyAlignment="1">
      <alignment horizontal="right" vertical="top" wrapText="1"/>
    </xf>
    <xf numFmtId="0" fontId="10" fillId="17" borderId="0" xfId="1" applyFont="1" applyFill="1" applyAlignment="1">
      <alignment horizontal="left" vertical="top" wrapText="1"/>
    </xf>
    <xf numFmtId="0" fontId="7" fillId="17" borderId="0" xfId="1" applyFont="1" applyFill="1"/>
    <xf numFmtId="0" fontId="3" fillId="9" borderId="15" xfId="0" applyFont="1" applyFill="1" applyBorder="1" applyAlignment="1">
      <alignment horizontal="left" vertical="top" wrapText="1"/>
    </xf>
    <xf numFmtId="0" fontId="4" fillId="0" borderId="15" xfId="0" applyFont="1" applyFill="1" applyBorder="1" applyAlignment="1">
      <alignment horizontal="left" vertical="top" wrapText="1"/>
    </xf>
    <xf numFmtId="0" fontId="3" fillId="15" borderId="15" xfId="0" applyFont="1" applyFill="1" applyBorder="1" applyAlignment="1">
      <alignment horizontal="left" vertical="top" wrapText="1"/>
    </xf>
    <xf numFmtId="0" fontId="3" fillId="17" borderId="15" xfId="0" applyFont="1" applyFill="1" applyBorder="1" applyAlignment="1">
      <alignment horizontal="left" vertical="top" wrapText="1"/>
    </xf>
    <xf numFmtId="0" fontId="3" fillId="16" borderId="15" xfId="0" applyFont="1" applyFill="1" applyBorder="1" applyAlignment="1">
      <alignment horizontal="left" vertical="top" wrapText="1"/>
    </xf>
    <xf numFmtId="0" fontId="7" fillId="13" borderId="64" xfId="1" applyFont="1" applyFill="1" applyBorder="1"/>
    <xf numFmtId="4" fontId="7" fillId="13" borderId="65" xfId="1" applyNumberFormat="1" applyFont="1" applyFill="1" applyBorder="1" applyAlignment="1">
      <alignment horizontal="center"/>
    </xf>
    <xf numFmtId="0" fontId="3" fillId="9" borderId="17" xfId="0" applyFont="1" applyFill="1" applyBorder="1" applyAlignment="1">
      <alignment horizontal="right" vertical="top" wrapText="1"/>
    </xf>
    <xf numFmtId="0" fontId="4" fillId="0" borderId="17" xfId="0" applyFont="1" applyFill="1" applyBorder="1" applyAlignment="1">
      <alignment horizontal="right" vertical="top" wrapText="1"/>
    </xf>
    <xf numFmtId="0" fontId="3" fillId="15" borderId="17" xfId="0" applyFont="1" applyFill="1" applyBorder="1" applyAlignment="1">
      <alignment horizontal="right" vertical="top" wrapText="1"/>
    </xf>
    <xf numFmtId="0" fontId="3" fillId="17" borderId="17" xfId="0" applyFont="1" applyFill="1" applyBorder="1" applyAlignment="1">
      <alignment horizontal="right" vertical="top" wrapText="1"/>
    </xf>
    <xf numFmtId="0" fontId="3" fillId="16" borderId="17" xfId="0" applyFont="1" applyFill="1" applyBorder="1" applyAlignment="1">
      <alignment horizontal="right" vertical="top" wrapText="1"/>
    </xf>
    <xf numFmtId="0" fontId="3" fillId="9" borderId="13" xfId="0" applyFont="1" applyFill="1" applyBorder="1" applyAlignment="1">
      <alignment horizontal="left" vertical="top" wrapText="1"/>
    </xf>
    <xf numFmtId="0" fontId="3" fillId="9" borderId="18" xfId="0" applyFont="1" applyFill="1" applyBorder="1" applyAlignment="1">
      <alignment horizontal="left" vertical="top" wrapText="1"/>
    </xf>
    <xf numFmtId="4" fontId="7" fillId="9" borderId="14" xfId="1" applyNumberFormat="1" applyFont="1" applyFill="1" applyBorder="1" applyAlignment="1">
      <alignment horizontal="center" vertical="top" wrapText="1"/>
    </xf>
    <xf numFmtId="4" fontId="4" fillId="0" borderId="13" xfId="0" applyNumberFormat="1" applyFont="1" applyFill="1" applyBorder="1" applyAlignment="1">
      <alignment horizontal="right" vertical="top" wrapText="1"/>
    </xf>
    <xf numFmtId="4" fontId="4" fillId="0" borderId="18" xfId="0" applyNumberFormat="1" applyFont="1" applyFill="1" applyBorder="1" applyAlignment="1">
      <alignment horizontal="right" vertical="top" wrapText="1"/>
    </xf>
    <xf numFmtId="4" fontId="7" fillId="0" borderId="14" xfId="1" applyNumberFormat="1" applyFont="1" applyFill="1" applyBorder="1" applyAlignment="1">
      <alignment horizontal="center" vertical="top" wrapText="1"/>
    </xf>
    <xf numFmtId="0" fontId="3" fillId="15" borderId="13" xfId="0" applyFont="1" applyFill="1" applyBorder="1" applyAlignment="1">
      <alignment horizontal="left" vertical="top" wrapText="1"/>
    </xf>
    <xf numFmtId="0" fontId="3" fillId="15" borderId="18" xfId="0" applyFont="1" applyFill="1" applyBorder="1" applyAlignment="1">
      <alignment horizontal="left" vertical="top" wrapText="1"/>
    </xf>
    <xf numFmtId="4" fontId="7" fillId="15" borderId="14" xfId="1" applyNumberFormat="1" applyFont="1" applyFill="1" applyBorder="1" applyAlignment="1">
      <alignment horizontal="center" vertical="top" wrapText="1"/>
    </xf>
    <xf numFmtId="0" fontId="3" fillId="17" borderId="13" xfId="0" applyFont="1" applyFill="1" applyBorder="1" applyAlignment="1">
      <alignment horizontal="left" vertical="top" wrapText="1"/>
    </xf>
    <xf numFmtId="0" fontId="3" fillId="17" borderId="18" xfId="0" applyFont="1" applyFill="1" applyBorder="1" applyAlignment="1">
      <alignment horizontal="left" vertical="top" wrapText="1"/>
    </xf>
    <xf numFmtId="4" fontId="7" fillId="17" borderId="14" xfId="1" applyNumberFormat="1" applyFont="1" applyFill="1" applyBorder="1" applyAlignment="1">
      <alignment horizontal="center" vertical="top" wrapText="1"/>
    </xf>
    <xf numFmtId="0" fontId="3" fillId="16" borderId="13" xfId="0" applyFont="1" applyFill="1" applyBorder="1" applyAlignment="1">
      <alignment horizontal="left" vertical="top" wrapText="1"/>
    </xf>
    <xf numFmtId="0" fontId="3" fillId="16" borderId="18" xfId="0" applyFont="1" applyFill="1" applyBorder="1" applyAlignment="1">
      <alignment horizontal="left" vertical="top" wrapText="1"/>
    </xf>
    <xf numFmtId="4" fontId="7" fillId="16" borderId="14" xfId="1" applyNumberFormat="1" applyFont="1" applyFill="1" applyBorder="1" applyAlignment="1">
      <alignment horizontal="center" vertical="top" wrapText="1"/>
    </xf>
    <xf numFmtId="4" fontId="10" fillId="13" borderId="69" xfId="1" applyNumberFormat="1" applyFont="1" applyFill="1" applyBorder="1"/>
    <xf numFmtId="4" fontId="7" fillId="13" borderId="70" xfId="1" applyNumberFormat="1" applyFont="1" applyFill="1" applyBorder="1"/>
    <xf numFmtId="4" fontId="7" fillId="13" borderId="71" xfId="1" applyNumberFormat="1" applyFont="1" applyFill="1" applyBorder="1"/>
    <xf numFmtId="4" fontId="7" fillId="9" borderId="73" xfId="1" applyNumberFormat="1" applyFont="1" applyFill="1" applyBorder="1" applyAlignment="1">
      <alignment horizontal="center" vertical="top" wrapText="1"/>
    </xf>
    <xf numFmtId="4" fontId="7" fillId="0" borderId="73" xfId="1" applyNumberFormat="1" applyFont="1" applyFill="1" applyBorder="1" applyAlignment="1">
      <alignment horizontal="center" vertical="top" wrapText="1"/>
    </xf>
    <xf numFmtId="4" fontId="7" fillId="15" borderId="73" xfId="1" applyNumberFormat="1" applyFont="1" applyFill="1" applyBorder="1" applyAlignment="1">
      <alignment horizontal="center" vertical="top" wrapText="1"/>
    </xf>
    <xf numFmtId="4" fontId="7" fillId="17" borderId="73" xfId="1" applyNumberFormat="1" applyFont="1" applyFill="1" applyBorder="1" applyAlignment="1">
      <alignment horizontal="center" vertical="top" wrapText="1"/>
    </xf>
    <xf numFmtId="4" fontId="7" fillId="16" borderId="73" xfId="1" applyNumberFormat="1" applyFont="1" applyFill="1" applyBorder="1" applyAlignment="1">
      <alignment horizontal="center" vertical="top" wrapText="1"/>
    </xf>
    <xf numFmtId="4" fontId="10" fillId="13" borderId="74" xfId="1" applyNumberFormat="1" applyFont="1" applyFill="1" applyBorder="1"/>
    <xf numFmtId="4" fontId="7" fillId="9" borderId="13" xfId="1" applyNumberFormat="1" applyFont="1" applyFill="1" applyBorder="1" applyAlignment="1">
      <alignment horizontal="center" vertical="top" wrapText="1"/>
    </xf>
    <xf numFmtId="4" fontId="7" fillId="0" borderId="13" xfId="1" applyNumberFormat="1" applyFont="1" applyFill="1" applyBorder="1" applyAlignment="1">
      <alignment horizontal="center" vertical="top" wrapText="1"/>
    </xf>
    <xf numFmtId="4" fontId="7" fillId="15" borderId="13" xfId="1" applyNumberFormat="1" applyFont="1" applyFill="1" applyBorder="1" applyAlignment="1">
      <alignment horizontal="center" vertical="top" wrapText="1"/>
    </xf>
    <xf numFmtId="4" fontId="7" fillId="17" borderId="13" xfId="1" applyNumberFormat="1" applyFont="1" applyFill="1" applyBorder="1" applyAlignment="1">
      <alignment horizontal="center" vertical="top" wrapText="1"/>
    </xf>
    <xf numFmtId="4" fontId="7" fillId="16" borderId="13" xfId="1" applyNumberFormat="1" applyFont="1" applyFill="1" applyBorder="1" applyAlignment="1">
      <alignment horizontal="center" vertical="top" wrapText="1"/>
    </xf>
    <xf numFmtId="4" fontId="10" fillId="13" borderId="71" xfId="1" applyNumberFormat="1" applyFont="1" applyFill="1" applyBorder="1"/>
    <xf numFmtId="0" fontId="3" fillId="9" borderId="16" xfId="0" applyFont="1" applyFill="1" applyBorder="1" applyAlignment="1">
      <alignment horizontal="center" vertical="top" wrapText="1"/>
    </xf>
    <xf numFmtId="0" fontId="4" fillId="0" borderId="16" xfId="0" applyFont="1" applyFill="1" applyBorder="1" applyAlignment="1">
      <alignment horizontal="center" vertical="top" wrapText="1"/>
    </xf>
    <xf numFmtId="0" fontId="3" fillId="15" borderId="16" xfId="0" applyFont="1" applyFill="1" applyBorder="1" applyAlignment="1">
      <alignment horizontal="center" vertical="top" wrapText="1"/>
    </xf>
    <xf numFmtId="0" fontId="3" fillId="17" borderId="16" xfId="0" applyFont="1" applyFill="1" applyBorder="1" applyAlignment="1">
      <alignment horizontal="center" vertical="top" wrapText="1"/>
    </xf>
    <xf numFmtId="0" fontId="3" fillId="16" borderId="16" xfId="0" applyFont="1" applyFill="1" applyBorder="1" applyAlignment="1">
      <alignment horizontal="center" vertical="top" wrapText="1"/>
    </xf>
    <xf numFmtId="4" fontId="10" fillId="13" borderId="70" xfId="1" applyNumberFormat="1" applyFont="1" applyFill="1" applyBorder="1"/>
    <xf numFmtId="4" fontId="3" fillId="9" borderId="13" xfId="0" applyNumberFormat="1" applyFont="1" applyFill="1" applyBorder="1" applyAlignment="1">
      <alignment horizontal="left" vertical="top" wrapText="1"/>
    </xf>
    <xf numFmtId="4" fontId="3" fillId="15" borderId="13" xfId="0" applyNumberFormat="1" applyFont="1" applyFill="1" applyBorder="1" applyAlignment="1">
      <alignment horizontal="left" vertical="top" wrapText="1"/>
    </xf>
    <xf numFmtId="4" fontId="3" fillId="17" borderId="13" xfId="0" applyNumberFormat="1" applyFont="1" applyFill="1" applyBorder="1" applyAlignment="1">
      <alignment horizontal="left" vertical="top" wrapText="1"/>
    </xf>
    <xf numFmtId="4" fontId="3" fillId="16" borderId="13" xfId="0" applyNumberFormat="1" applyFont="1" applyFill="1" applyBorder="1" applyAlignment="1">
      <alignment horizontal="left" vertical="top" wrapText="1"/>
    </xf>
    <xf numFmtId="0" fontId="10" fillId="18" borderId="0" xfId="1" applyFont="1" applyFill="1"/>
    <xf numFmtId="0" fontId="7" fillId="18" borderId="0" xfId="1" applyFont="1" applyFill="1"/>
    <xf numFmtId="0" fontId="7" fillId="0" borderId="21" xfId="1" applyFont="1" applyFill="1" applyBorder="1"/>
    <xf numFmtId="0" fontId="7" fillId="19" borderId="0" xfId="1" applyFont="1" applyFill="1"/>
    <xf numFmtId="0" fontId="10" fillId="19" borderId="19" xfId="0" applyFont="1" applyFill="1" applyBorder="1" applyAlignment="1">
      <alignment horizontal="left" vertical="top" wrapText="1"/>
    </xf>
    <xf numFmtId="0" fontId="7" fillId="19" borderId="21" xfId="1" applyFont="1" applyFill="1" applyBorder="1"/>
    <xf numFmtId="0" fontId="10" fillId="19" borderId="0" xfId="1" applyFont="1" applyFill="1"/>
    <xf numFmtId="0" fontId="15" fillId="19" borderId="15" xfId="0" applyFont="1" applyFill="1" applyBorder="1" applyAlignment="1">
      <alignment horizontal="left" vertical="top" wrapText="1"/>
    </xf>
    <xf numFmtId="0" fontId="15" fillId="19" borderId="1" xfId="0" applyFont="1" applyFill="1" applyBorder="1" applyAlignment="1">
      <alignment horizontal="left" vertical="top" wrapText="1"/>
    </xf>
    <xf numFmtId="4" fontId="15" fillId="19" borderId="16" xfId="0" applyNumberFormat="1" applyFont="1" applyFill="1" applyBorder="1" applyAlignment="1">
      <alignment horizontal="right" vertical="top" wrapText="1"/>
    </xf>
    <xf numFmtId="0" fontId="15" fillId="19" borderId="17" xfId="0" applyFont="1" applyFill="1" applyBorder="1" applyAlignment="1">
      <alignment horizontal="right" vertical="top" wrapText="1"/>
    </xf>
    <xf numFmtId="10" fontId="15" fillId="19" borderId="58" xfId="0" applyNumberFormat="1" applyFont="1" applyFill="1" applyBorder="1" applyAlignment="1">
      <alignment horizontal="center" vertical="top" wrapText="1"/>
    </xf>
    <xf numFmtId="4" fontId="15" fillId="19" borderId="59" xfId="0" applyNumberFormat="1" applyFont="1" applyFill="1" applyBorder="1" applyAlignment="1">
      <alignment horizontal="center" vertical="top" wrapText="1"/>
    </xf>
    <xf numFmtId="4" fontId="15" fillId="19" borderId="55" xfId="1" applyNumberFormat="1" applyFont="1" applyFill="1" applyBorder="1" applyAlignment="1">
      <alignment horizontal="center" vertical="top" wrapText="1"/>
    </xf>
    <xf numFmtId="4" fontId="15" fillId="19" borderId="23" xfId="0" applyNumberFormat="1" applyFont="1" applyFill="1" applyBorder="1" applyAlignment="1">
      <alignment horizontal="center" vertical="top" wrapText="1"/>
    </xf>
    <xf numFmtId="4" fontId="15" fillId="19" borderId="24" xfId="1" applyNumberFormat="1" applyFont="1" applyFill="1" applyBorder="1" applyAlignment="1">
      <alignment horizontal="center" vertical="top" wrapText="1"/>
    </xf>
    <xf numFmtId="4" fontId="15" fillId="19" borderId="59" xfId="0" applyNumberFormat="1" applyFont="1" applyFill="1" applyBorder="1" applyAlignment="1">
      <alignment horizontal="left" vertical="top" wrapText="1"/>
    </xf>
    <xf numFmtId="0" fontId="16" fillId="18" borderId="15" xfId="0" applyFont="1" applyFill="1" applyBorder="1" applyAlignment="1">
      <alignment horizontal="left" vertical="top" wrapText="1"/>
    </xf>
    <xf numFmtId="0" fontId="16" fillId="18" borderId="1" xfId="0" applyFont="1" applyFill="1" applyBorder="1" applyAlignment="1">
      <alignment horizontal="left" vertical="top" wrapText="1"/>
    </xf>
    <xf numFmtId="4" fontId="16" fillId="18" borderId="16" xfId="0" applyNumberFormat="1" applyFont="1" applyFill="1" applyBorder="1" applyAlignment="1">
      <alignment horizontal="right" vertical="top" wrapText="1"/>
    </xf>
    <xf numFmtId="0" fontId="16" fillId="18" borderId="17" xfId="0" applyFont="1" applyFill="1" applyBorder="1" applyAlignment="1">
      <alignment horizontal="right" vertical="top" wrapText="1"/>
    </xf>
    <xf numFmtId="10" fontId="16" fillId="18" borderId="60" xfId="0" applyNumberFormat="1" applyFont="1" applyFill="1" applyBorder="1" applyAlignment="1">
      <alignment horizontal="center" vertical="top" wrapText="1"/>
    </xf>
    <xf numFmtId="4" fontId="16" fillId="18" borderId="61" xfId="0" applyNumberFormat="1" applyFont="1" applyFill="1" applyBorder="1" applyAlignment="1">
      <alignment horizontal="center" vertical="top" wrapText="1"/>
    </xf>
    <xf numFmtId="4" fontId="16" fillId="18" borderId="27" xfId="1" applyNumberFormat="1" applyFont="1" applyFill="1" applyBorder="1" applyAlignment="1">
      <alignment horizontal="center" vertical="top" wrapText="1"/>
    </xf>
    <xf numFmtId="4" fontId="16" fillId="18" borderId="25" xfId="0" applyNumberFormat="1" applyFont="1" applyFill="1" applyBorder="1" applyAlignment="1">
      <alignment horizontal="center" vertical="top" wrapText="1"/>
    </xf>
    <xf numFmtId="4" fontId="16" fillId="18" borderId="26" xfId="1" applyNumberFormat="1" applyFont="1" applyFill="1" applyBorder="1" applyAlignment="1">
      <alignment horizontal="center" vertical="top" wrapText="1"/>
    </xf>
    <xf numFmtId="4" fontId="16" fillId="18" borderId="61" xfId="0" applyNumberFormat="1" applyFont="1" applyFill="1" applyBorder="1" applyAlignment="1">
      <alignment horizontal="right" vertical="top" wrapText="1"/>
    </xf>
    <xf numFmtId="0" fontId="15" fillId="0" borderId="15" xfId="0" applyFont="1" applyFill="1" applyBorder="1" applyAlignment="1">
      <alignment horizontal="left" vertical="top" wrapText="1"/>
    </xf>
    <xf numFmtId="0" fontId="15" fillId="0" borderId="1" xfId="0" applyFont="1" applyFill="1" applyBorder="1" applyAlignment="1">
      <alignment horizontal="left" vertical="top" wrapText="1"/>
    </xf>
    <xf numFmtId="4" fontId="15" fillId="0" borderId="16" xfId="0" applyNumberFormat="1" applyFont="1" applyFill="1" applyBorder="1" applyAlignment="1">
      <alignment horizontal="right" vertical="top" wrapText="1"/>
    </xf>
    <xf numFmtId="0" fontId="15" fillId="0" borderId="17" xfId="0" applyFont="1" applyFill="1" applyBorder="1" applyAlignment="1">
      <alignment horizontal="right" vertical="top" wrapText="1"/>
    </xf>
    <xf numFmtId="10" fontId="15" fillId="0" borderId="60" xfId="0" applyNumberFormat="1" applyFont="1" applyFill="1" applyBorder="1" applyAlignment="1">
      <alignment horizontal="center" vertical="top" wrapText="1"/>
    </xf>
    <xf numFmtId="4" fontId="15" fillId="0" borderId="61" xfId="0" applyNumberFormat="1" applyFont="1" applyFill="1" applyBorder="1" applyAlignment="1">
      <alignment horizontal="center" vertical="top" wrapText="1"/>
    </xf>
    <xf numFmtId="4" fontId="15" fillId="0" borderId="27" xfId="1" applyNumberFormat="1" applyFont="1" applyFill="1" applyBorder="1" applyAlignment="1">
      <alignment horizontal="center" vertical="top" wrapText="1"/>
    </xf>
    <xf numFmtId="4" fontId="15" fillId="0" borderId="25" xfId="0" applyNumberFormat="1" applyFont="1" applyFill="1" applyBorder="1" applyAlignment="1">
      <alignment horizontal="center" vertical="top" wrapText="1"/>
    </xf>
    <xf numFmtId="4" fontId="15" fillId="0" borderId="26" xfId="1" applyNumberFormat="1" applyFont="1" applyFill="1" applyBorder="1" applyAlignment="1">
      <alignment horizontal="center" vertical="top" wrapText="1"/>
    </xf>
    <xf numFmtId="167" fontId="15" fillId="0" borderId="60" xfId="0" applyNumberFormat="1" applyFont="1" applyFill="1" applyBorder="1" applyAlignment="1">
      <alignment horizontal="center" vertical="top" wrapText="1"/>
    </xf>
    <xf numFmtId="167" fontId="15" fillId="0" borderId="61" xfId="0" applyNumberFormat="1" applyFont="1" applyFill="1" applyBorder="1" applyAlignment="1">
      <alignment horizontal="center" vertical="top" wrapText="1"/>
    </xf>
    <xf numFmtId="0" fontId="16" fillId="19" borderId="15" xfId="0" applyFont="1" applyFill="1" applyBorder="1" applyAlignment="1">
      <alignment horizontal="left" vertical="top" wrapText="1"/>
    </xf>
    <xf numFmtId="0" fontId="16" fillId="19" borderId="1" xfId="0" applyFont="1" applyFill="1" applyBorder="1" applyAlignment="1">
      <alignment horizontal="left" vertical="top" wrapText="1"/>
    </xf>
    <xf numFmtId="4" fontId="16" fillId="19" borderId="16" xfId="0" applyNumberFormat="1" applyFont="1" applyFill="1" applyBorder="1" applyAlignment="1">
      <alignment horizontal="right" vertical="top" wrapText="1"/>
    </xf>
    <xf numFmtId="0" fontId="16" fillId="19" borderId="17" xfId="0" applyFont="1" applyFill="1" applyBorder="1" applyAlignment="1">
      <alignment horizontal="right" vertical="top" wrapText="1"/>
    </xf>
    <xf numFmtId="10" fontId="16" fillId="19" borderId="60" xfId="0" applyNumberFormat="1" applyFont="1" applyFill="1" applyBorder="1" applyAlignment="1">
      <alignment horizontal="center" vertical="top" wrapText="1"/>
    </xf>
    <xf numFmtId="4" fontId="16" fillId="19" borderId="59" xfId="0" applyNumberFormat="1" applyFont="1" applyFill="1" applyBorder="1" applyAlignment="1">
      <alignment horizontal="center" vertical="top" wrapText="1"/>
    </xf>
    <xf numFmtId="4" fontId="16" fillId="19" borderId="27" xfId="1" applyNumberFormat="1" applyFont="1" applyFill="1" applyBorder="1" applyAlignment="1">
      <alignment horizontal="center" vertical="top" wrapText="1"/>
    </xf>
    <xf numFmtId="167" fontId="16" fillId="19" borderId="60" xfId="0" applyNumberFormat="1" applyFont="1" applyFill="1" applyBorder="1" applyAlignment="1">
      <alignment horizontal="center" vertical="top" wrapText="1"/>
    </xf>
    <xf numFmtId="167" fontId="16" fillId="19" borderId="59" xfId="0" applyNumberFormat="1" applyFont="1" applyFill="1" applyBorder="1" applyAlignment="1">
      <alignment horizontal="center" vertical="top" wrapText="1"/>
    </xf>
    <xf numFmtId="4" fontId="16" fillId="19" borderId="25" xfId="0" applyNumberFormat="1" applyFont="1" applyFill="1" applyBorder="1" applyAlignment="1">
      <alignment horizontal="center" vertical="top" wrapText="1"/>
    </xf>
    <xf numFmtId="4" fontId="16" fillId="19" borderId="61" xfId="0" applyNumberFormat="1" applyFont="1" applyFill="1" applyBorder="1" applyAlignment="1">
      <alignment horizontal="center" vertical="top" wrapText="1"/>
    </xf>
    <xf numFmtId="4" fontId="16" fillId="19" borderId="26" xfId="1" applyNumberFormat="1" applyFont="1" applyFill="1" applyBorder="1" applyAlignment="1">
      <alignment horizontal="center" vertical="top" wrapText="1"/>
    </xf>
    <xf numFmtId="4" fontId="16" fillId="19" borderId="61" xfId="0" applyNumberFormat="1" applyFont="1" applyFill="1" applyBorder="1" applyAlignment="1">
      <alignment horizontal="left" vertical="top" wrapText="1"/>
    </xf>
    <xf numFmtId="0" fontId="16" fillId="0" borderId="15" xfId="0" applyFont="1" applyFill="1" applyBorder="1" applyAlignment="1">
      <alignment horizontal="left" vertical="top" wrapText="1"/>
    </xf>
    <xf numFmtId="0" fontId="16" fillId="0" borderId="1" xfId="0" applyFont="1" applyFill="1" applyBorder="1" applyAlignment="1">
      <alignment horizontal="left" vertical="top" wrapText="1"/>
    </xf>
    <xf numFmtId="4" fontId="16" fillId="0" borderId="16" xfId="0" applyNumberFormat="1" applyFont="1" applyFill="1" applyBorder="1" applyAlignment="1">
      <alignment horizontal="right" vertical="top" wrapText="1"/>
    </xf>
    <xf numFmtId="0" fontId="16" fillId="0" borderId="17" xfId="0" applyFont="1" applyFill="1" applyBorder="1" applyAlignment="1">
      <alignment horizontal="right" vertical="top" wrapText="1"/>
    </xf>
    <xf numFmtId="10" fontId="16" fillId="0" borderId="60" xfId="0" applyNumberFormat="1" applyFont="1" applyFill="1" applyBorder="1" applyAlignment="1">
      <alignment horizontal="center" vertical="top" wrapText="1"/>
    </xf>
    <xf numFmtId="4" fontId="16" fillId="0" borderId="61" xfId="0" applyNumberFormat="1" applyFont="1" applyFill="1" applyBorder="1" applyAlignment="1">
      <alignment horizontal="center" vertical="top" wrapText="1"/>
    </xf>
    <xf numFmtId="4" fontId="16" fillId="0" borderId="27" xfId="1" applyNumberFormat="1" applyFont="1" applyFill="1" applyBorder="1" applyAlignment="1">
      <alignment horizontal="center" vertical="top" wrapText="1"/>
    </xf>
    <xf numFmtId="4" fontId="16" fillId="0" borderId="25" xfId="0" applyNumberFormat="1" applyFont="1" applyFill="1" applyBorder="1" applyAlignment="1">
      <alignment horizontal="center" vertical="top" wrapText="1"/>
    </xf>
    <xf numFmtId="167" fontId="16" fillId="0" borderId="60" xfId="0" applyNumberFormat="1" applyFont="1" applyFill="1" applyBorder="1" applyAlignment="1">
      <alignment horizontal="center" vertical="top" wrapText="1"/>
    </xf>
    <xf numFmtId="167" fontId="16" fillId="0" borderId="61" xfId="0" applyNumberFormat="1" applyFont="1" applyFill="1" applyBorder="1" applyAlignment="1">
      <alignment horizontal="center" vertical="top" wrapText="1"/>
    </xf>
    <xf numFmtId="4" fontId="16" fillId="0" borderId="26" xfId="1" applyNumberFormat="1" applyFont="1" applyFill="1" applyBorder="1" applyAlignment="1">
      <alignment horizontal="center" vertical="top" wrapText="1"/>
    </xf>
    <xf numFmtId="4" fontId="16" fillId="0" borderId="61" xfId="0" applyNumberFormat="1" applyFont="1" applyFill="1" applyBorder="1" applyAlignment="1">
      <alignment horizontal="left" vertical="top" wrapText="1"/>
    </xf>
    <xf numFmtId="167" fontId="16" fillId="19" borderId="61" xfId="0" applyNumberFormat="1" applyFont="1" applyFill="1" applyBorder="1" applyAlignment="1">
      <alignment horizontal="center" vertical="top" wrapText="1"/>
    </xf>
    <xf numFmtId="0" fontId="16" fillId="19" borderId="52" xfId="0" applyFont="1" applyFill="1" applyBorder="1" applyAlignment="1">
      <alignment horizontal="left" vertical="top" wrapText="1"/>
    </xf>
    <xf numFmtId="4" fontId="16" fillId="19" borderId="56" xfId="0" applyNumberFormat="1" applyFont="1" applyFill="1" applyBorder="1" applyAlignment="1">
      <alignment horizontal="center" vertical="top" wrapText="1"/>
    </xf>
    <xf numFmtId="0" fontId="16" fillId="0" borderId="20" xfId="0" applyFont="1" applyFill="1" applyBorder="1" applyAlignment="1">
      <alignment horizontal="right" vertical="top" wrapText="1"/>
    </xf>
    <xf numFmtId="0" fontId="16" fillId="18" borderId="22" xfId="0" applyFont="1" applyFill="1" applyBorder="1" applyAlignment="1">
      <alignment horizontal="right" vertical="top" wrapText="1"/>
    </xf>
    <xf numFmtId="0" fontId="16" fillId="19" borderId="20" xfId="0" applyFont="1" applyFill="1" applyBorder="1" applyAlignment="1">
      <alignment horizontal="right" vertical="top" wrapText="1"/>
    </xf>
    <xf numFmtId="167" fontId="16" fillId="0" borderId="59" xfId="0" applyNumberFormat="1" applyFont="1" applyFill="1" applyBorder="1" applyAlignment="1">
      <alignment horizontal="center" vertical="top" wrapText="1"/>
    </xf>
    <xf numFmtId="4" fontId="16" fillId="0" borderId="59" xfId="0" applyNumberFormat="1" applyFont="1" applyFill="1" applyBorder="1" applyAlignment="1">
      <alignment horizontal="center" vertical="top" wrapText="1"/>
    </xf>
    <xf numFmtId="10" fontId="15" fillId="19" borderId="60" xfId="0" applyNumberFormat="1" applyFont="1" applyFill="1" applyBorder="1" applyAlignment="1">
      <alignment horizontal="center" vertical="top" wrapText="1"/>
    </xf>
    <xf numFmtId="4" fontId="15" fillId="19" borderId="61" xfId="0" applyNumberFormat="1" applyFont="1" applyFill="1" applyBorder="1" applyAlignment="1">
      <alignment horizontal="center" vertical="top" wrapText="1"/>
    </xf>
    <xf numFmtId="4" fontId="15" fillId="19" borderId="27" xfId="1" applyNumberFormat="1" applyFont="1" applyFill="1" applyBorder="1" applyAlignment="1">
      <alignment horizontal="center" vertical="top" wrapText="1"/>
    </xf>
    <xf numFmtId="4" fontId="15" fillId="19" borderId="25" xfId="0" applyNumberFormat="1" applyFont="1" applyFill="1" applyBorder="1" applyAlignment="1">
      <alignment horizontal="center" vertical="top" wrapText="1"/>
    </xf>
    <xf numFmtId="4" fontId="15" fillId="19" borderId="26" xfId="1" applyNumberFormat="1" applyFont="1" applyFill="1" applyBorder="1" applyAlignment="1">
      <alignment horizontal="center" vertical="top" wrapText="1"/>
    </xf>
    <xf numFmtId="167" fontId="15" fillId="19" borderId="60" xfId="0" applyNumberFormat="1" applyFont="1" applyFill="1" applyBorder="1" applyAlignment="1">
      <alignment horizontal="center" vertical="top" wrapText="1"/>
    </xf>
    <xf numFmtId="167" fontId="15" fillId="19" borderId="61" xfId="0" applyNumberFormat="1" applyFont="1" applyFill="1" applyBorder="1" applyAlignment="1">
      <alignment horizontal="center" vertical="top" wrapText="1"/>
    </xf>
    <xf numFmtId="4" fontId="16" fillId="19" borderId="27" xfId="1" applyNumberFormat="1" applyFont="1" applyFill="1" applyBorder="1" applyAlignment="1">
      <alignment horizontal="center" vertical="top"/>
    </xf>
    <xf numFmtId="4" fontId="16" fillId="19" borderId="26" xfId="1" applyNumberFormat="1" applyFont="1" applyFill="1" applyBorder="1" applyAlignment="1">
      <alignment horizontal="center" vertical="top"/>
    </xf>
    <xf numFmtId="4" fontId="16" fillId="0" borderId="27" xfId="1" applyNumberFormat="1" applyFont="1" applyFill="1" applyBorder="1" applyAlignment="1">
      <alignment horizontal="center"/>
    </xf>
    <xf numFmtId="4" fontId="16" fillId="0" borderId="26" xfId="1" applyNumberFormat="1" applyFont="1" applyFill="1" applyBorder="1" applyAlignment="1">
      <alignment horizontal="center"/>
    </xf>
    <xf numFmtId="4" fontId="16" fillId="19" borderId="27" xfId="1" applyNumberFormat="1" applyFont="1" applyFill="1" applyBorder="1" applyAlignment="1">
      <alignment horizontal="center"/>
    </xf>
    <xf numFmtId="4" fontId="16" fillId="19" borderId="26" xfId="1" applyNumberFormat="1" applyFont="1" applyFill="1" applyBorder="1" applyAlignment="1">
      <alignment horizontal="center"/>
    </xf>
    <xf numFmtId="0" fontId="16" fillId="18" borderId="0" xfId="0" applyFont="1" applyFill="1" applyBorder="1" applyAlignment="1">
      <alignment horizontal="right" vertical="top" wrapText="1"/>
    </xf>
    <xf numFmtId="10" fontId="16" fillId="18" borderId="75" xfId="0" applyNumberFormat="1" applyFont="1" applyFill="1" applyBorder="1" applyAlignment="1">
      <alignment horizontal="center" vertical="top" wrapText="1"/>
    </xf>
    <xf numFmtId="4" fontId="16" fillId="18" borderId="53" xfId="0" applyNumberFormat="1" applyFont="1" applyFill="1" applyBorder="1" applyAlignment="1">
      <alignment horizontal="center" vertical="top" wrapText="1"/>
    </xf>
    <xf numFmtId="4" fontId="16" fillId="18" borderId="0" xfId="1" applyNumberFormat="1" applyFont="1" applyFill="1" applyBorder="1" applyAlignment="1">
      <alignment horizontal="center" vertical="top" wrapText="1"/>
    </xf>
    <xf numFmtId="4" fontId="16" fillId="18" borderId="0" xfId="0" applyNumberFormat="1" applyFont="1" applyFill="1" applyBorder="1" applyAlignment="1">
      <alignment horizontal="center" vertical="top" wrapText="1"/>
    </xf>
    <xf numFmtId="4" fontId="16" fillId="18" borderId="53" xfId="0" applyNumberFormat="1" applyFont="1" applyFill="1" applyBorder="1" applyAlignment="1">
      <alignment horizontal="right" vertical="top" wrapText="1"/>
    </xf>
    <xf numFmtId="0" fontId="16" fillId="14" borderId="22" xfId="0" applyFont="1" applyFill="1" applyBorder="1" applyAlignment="1">
      <alignment horizontal="left" vertical="top" wrapText="1"/>
    </xf>
    <xf numFmtId="10" fontId="16" fillId="14" borderId="75" xfId="0" applyNumberFormat="1" applyFont="1" applyFill="1" applyBorder="1" applyAlignment="1">
      <alignment horizontal="center" vertical="top" wrapText="1"/>
    </xf>
    <xf numFmtId="4" fontId="16" fillId="14" borderId="53" xfId="0" applyNumberFormat="1" applyFont="1" applyFill="1" applyBorder="1" applyAlignment="1">
      <alignment horizontal="center" vertical="top" wrapText="1"/>
    </xf>
    <xf numFmtId="0" fontId="7" fillId="14" borderId="0" xfId="1" applyFont="1" applyFill="1"/>
    <xf numFmtId="0" fontId="15" fillId="20" borderId="44" xfId="1" applyFont="1" applyFill="1" applyBorder="1"/>
    <xf numFmtId="0" fontId="15" fillId="20" borderId="45" xfId="1" applyFont="1" applyFill="1" applyBorder="1"/>
    <xf numFmtId="4" fontId="15" fillId="20" borderId="46" xfId="1" applyNumberFormat="1" applyFont="1" applyFill="1" applyBorder="1"/>
    <xf numFmtId="10" fontId="15" fillId="20" borderId="44" xfId="1" applyNumberFormat="1" applyFont="1" applyFill="1" applyBorder="1" applyAlignment="1">
      <alignment horizontal="center"/>
    </xf>
    <xf numFmtId="4" fontId="15" fillId="20" borderId="46" xfId="1" applyNumberFormat="1" applyFont="1" applyFill="1" applyBorder="1" applyAlignment="1">
      <alignment horizontal="center"/>
    </xf>
    <xf numFmtId="0" fontId="7" fillId="20" borderId="0" xfId="1" applyFont="1" applyFill="1"/>
    <xf numFmtId="0" fontId="16" fillId="0" borderId="0" xfId="0" applyFont="1" applyFill="1" applyBorder="1" applyAlignment="1">
      <alignment horizontal="right" vertical="top" wrapText="1"/>
    </xf>
    <xf numFmtId="4" fontId="15" fillId="0" borderId="0" xfId="1" applyNumberFormat="1" applyFont="1" applyFill="1"/>
    <xf numFmtId="4" fontId="16" fillId="0" borderId="0" xfId="1" applyNumberFormat="1" applyFont="1" applyFill="1" applyBorder="1" applyAlignment="1">
      <alignment horizontal="center" vertical="top" wrapText="1"/>
    </xf>
    <xf numFmtId="4" fontId="15" fillId="0" borderId="0" xfId="1" applyNumberFormat="1" applyFont="1" applyFill="1" applyAlignment="1">
      <alignment horizontal="center"/>
    </xf>
    <xf numFmtId="4" fontId="16" fillId="0" borderId="0" xfId="0" applyNumberFormat="1" applyFont="1" applyFill="1" applyBorder="1" applyAlignment="1">
      <alignment horizontal="center" vertical="top" wrapText="1"/>
    </xf>
    <xf numFmtId="4" fontId="7" fillId="0" borderId="0" xfId="1" applyNumberFormat="1" applyFont="1" applyFill="1" applyAlignment="1">
      <alignment horizontal="center"/>
    </xf>
    <xf numFmtId="4" fontId="16" fillId="14" borderId="63" xfId="0" applyNumberFormat="1" applyFont="1" applyFill="1" applyBorder="1" applyAlignment="1">
      <alignment horizontal="right" vertical="top" wrapText="1"/>
    </xf>
    <xf numFmtId="10" fontId="7" fillId="0" borderId="0" xfId="1" applyNumberFormat="1" applyFont="1" applyAlignment="1">
      <alignment horizontal="centerContinuous" wrapText="1"/>
    </xf>
    <xf numFmtId="4" fontId="7" fillId="0" borderId="0" xfId="1" applyNumberFormat="1" applyFont="1" applyAlignment="1">
      <alignment horizontal="centerContinuous" wrapText="1"/>
    </xf>
    <xf numFmtId="0" fontId="8" fillId="0" borderId="0" xfId="1" applyFont="1" applyAlignment="1">
      <alignment horizontal="center" wrapText="1"/>
    </xf>
    <xf numFmtId="0" fontId="0" fillId="0" borderId="0" xfId="0" applyAlignment="1">
      <alignment wrapText="1"/>
    </xf>
    <xf numFmtId="0" fontId="10" fillId="0" borderId="0" xfId="1" applyFont="1" applyAlignment="1">
      <alignment horizontal="center" wrapText="1"/>
    </xf>
    <xf numFmtId="0" fontId="10" fillId="20" borderId="6" xfId="1" applyFont="1" applyFill="1" applyBorder="1" applyAlignment="1">
      <alignment horizontal="center" vertical="top" wrapText="1"/>
    </xf>
    <xf numFmtId="0" fontId="10" fillId="20" borderId="7" xfId="1" applyFont="1" applyFill="1" applyBorder="1" applyAlignment="1">
      <alignment horizontal="center" vertical="top" wrapText="1"/>
    </xf>
    <xf numFmtId="4" fontId="10" fillId="20" borderId="8" xfId="1" applyNumberFormat="1" applyFont="1" applyFill="1" applyBorder="1" applyAlignment="1">
      <alignment horizontal="center" vertical="top" wrapText="1"/>
    </xf>
    <xf numFmtId="0" fontId="10" fillId="20" borderId="66" xfId="1" applyFont="1" applyFill="1" applyBorder="1" applyAlignment="1">
      <alignment horizontal="centerContinuous" wrapText="1"/>
    </xf>
    <xf numFmtId="0" fontId="7" fillId="20" borderId="67" xfId="1" applyFont="1" applyFill="1" applyBorder="1" applyAlignment="1">
      <alignment horizontal="centerContinuous"/>
    </xf>
    <xf numFmtId="0" fontId="10" fillId="20" borderId="68" xfId="1" applyFont="1" applyFill="1" applyBorder="1" applyAlignment="1">
      <alignment horizontal="centerContinuous" wrapText="1"/>
    </xf>
    <xf numFmtId="4" fontId="10" fillId="20" borderId="72" xfId="1" applyNumberFormat="1" applyFont="1" applyFill="1" applyBorder="1" applyAlignment="1">
      <alignment horizontal="centerContinuous" wrapText="1"/>
    </xf>
    <xf numFmtId="0" fontId="7" fillId="10" borderId="9" xfId="1" applyFont="1" applyFill="1" applyBorder="1" applyAlignment="1">
      <alignment horizontal="left" vertical="top" wrapText="1"/>
    </xf>
    <xf numFmtId="0" fontId="7" fillId="10" borderId="10" xfId="1" applyFont="1" applyFill="1" applyBorder="1" applyAlignment="1">
      <alignment horizontal="left" vertical="top" wrapText="1"/>
    </xf>
    <xf numFmtId="0" fontId="7" fillId="10" borderId="10" xfId="1" applyFont="1" applyFill="1" applyBorder="1" applyAlignment="1">
      <alignment horizontal="center" vertical="top" wrapText="1"/>
    </xf>
    <xf numFmtId="4" fontId="7" fillId="10" borderId="11" xfId="1" applyNumberFormat="1" applyFont="1" applyFill="1" applyBorder="1" applyAlignment="1">
      <alignment horizontal="center" vertical="top" wrapText="1"/>
    </xf>
    <xf numFmtId="4" fontId="10" fillId="10" borderId="13" xfId="1" applyNumberFormat="1" applyFont="1" applyFill="1" applyBorder="1" applyAlignment="1">
      <alignment horizontal="right" vertical="top" wrapText="1"/>
    </xf>
    <xf numFmtId="4" fontId="10" fillId="10" borderId="18" xfId="1" applyNumberFormat="1" applyFont="1" applyFill="1" applyBorder="1" applyAlignment="1">
      <alignment horizontal="center" vertical="top" wrapText="1"/>
    </xf>
    <xf numFmtId="4" fontId="10" fillId="10" borderId="14" xfId="1" applyNumberFormat="1" applyFont="1" applyFill="1" applyBorder="1" applyAlignment="1">
      <alignment horizontal="center" vertical="top" wrapText="1"/>
    </xf>
    <xf numFmtId="10" fontId="10" fillId="10" borderId="73" xfId="1" applyNumberFormat="1" applyFont="1" applyFill="1" applyBorder="1" applyAlignment="1">
      <alignment horizontal="center" vertical="top" wrapText="1"/>
    </xf>
    <xf numFmtId="4" fontId="10" fillId="10" borderId="13" xfId="1" applyNumberFormat="1" applyFont="1" applyFill="1" applyBorder="1" applyAlignment="1">
      <alignment horizontal="center" vertical="top" wrapText="1"/>
    </xf>
    <xf numFmtId="4" fontId="10" fillId="0" borderId="0" xfId="1" applyNumberFormat="1" applyFont="1" applyFill="1" applyAlignment="1">
      <alignment horizontal="right" vertical="top" wrapText="1"/>
    </xf>
    <xf numFmtId="0" fontId="10" fillId="0" borderId="62" xfId="1" applyFont="1" applyFill="1" applyBorder="1" applyAlignment="1">
      <alignment horizontal="centerContinuous" wrapText="1"/>
    </xf>
    <xf numFmtId="4" fontId="10" fillId="0" borderId="0" xfId="1" applyNumberFormat="1" applyFont="1" applyFill="1" applyAlignment="1">
      <alignment horizontal="center" vertical="top" wrapText="1"/>
    </xf>
    <xf numFmtId="4" fontId="10" fillId="0" borderId="12" xfId="1" applyNumberFormat="1" applyFont="1" applyFill="1" applyBorder="1" applyAlignment="1">
      <alignment horizontal="right" vertical="top" wrapText="1"/>
    </xf>
    <xf numFmtId="0" fontId="10" fillId="20" borderId="68" xfId="1" applyFont="1" applyFill="1" applyBorder="1" applyAlignment="1">
      <alignment horizontal="center" wrapText="1"/>
    </xf>
    <xf numFmtId="0" fontId="7" fillId="10" borderId="76" xfId="1" applyFont="1" applyFill="1" applyBorder="1" applyAlignment="1">
      <alignment horizontal="left" vertical="top" wrapText="1"/>
    </xf>
    <xf numFmtId="0" fontId="7" fillId="10" borderId="77" xfId="1" applyFont="1" applyFill="1" applyBorder="1" applyAlignment="1">
      <alignment horizontal="left" vertical="top" wrapText="1"/>
    </xf>
    <xf numFmtId="4" fontId="10" fillId="10" borderId="78" xfId="1" applyNumberFormat="1" applyFont="1" applyFill="1" applyBorder="1" applyAlignment="1">
      <alignment horizontal="center" vertical="top" wrapText="1"/>
    </xf>
    <xf numFmtId="0" fontId="10" fillId="10" borderId="77" xfId="1" applyFont="1" applyFill="1" applyBorder="1" applyAlignment="1">
      <alignment horizontal="center" vertical="top" wrapText="1"/>
    </xf>
    <xf numFmtId="0" fontId="4" fillId="0" borderId="66" xfId="0" applyFont="1" applyFill="1" applyBorder="1" applyAlignment="1">
      <alignment horizontal="left" vertical="top" wrapText="1"/>
    </xf>
    <xf numFmtId="0" fontId="4" fillId="0" borderId="67" xfId="0" applyFont="1" applyFill="1" applyBorder="1" applyAlignment="1">
      <alignment horizontal="left" vertical="top" wrapText="1"/>
    </xf>
    <xf numFmtId="4" fontId="7" fillId="0" borderId="67" xfId="1" applyNumberFormat="1" applyFont="1" applyFill="1" applyBorder="1" applyAlignment="1">
      <alignment horizontal="center" vertical="top" wrapText="1"/>
    </xf>
    <xf numFmtId="10" fontId="7" fillId="0" borderId="67" xfId="1" applyNumberFormat="1" applyFont="1" applyFill="1" applyBorder="1" applyAlignment="1">
      <alignment horizontal="center" vertical="top" wrapText="1"/>
    </xf>
    <xf numFmtId="10" fontId="7" fillId="0" borderId="68" xfId="1" applyNumberFormat="1" applyFont="1" applyFill="1" applyBorder="1" applyAlignment="1">
      <alignment horizontal="center" vertical="top" wrapText="1"/>
    </xf>
    <xf numFmtId="0" fontId="4" fillId="0" borderId="13" xfId="0" applyFont="1" applyFill="1" applyBorder="1" applyAlignment="1">
      <alignment horizontal="left" vertical="top" wrapText="1"/>
    </xf>
    <xf numFmtId="0" fontId="4" fillId="0" borderId="18" xfId="0" applyFont="1" applyFill="1" applyBorder="1" applyAlignment="1">
      <alignment horizontal="left" vertical="top" wrapText="1"/>
    </xf>
    <xf numFmtId="4" fontId="7" fillId="0" borderId="18" xfId="1" applyNumberFormat="1" applyFont="1" applyFill="1" applyBorder="1" applyAlignment="1">
      <alignment horizontal="center" vertical="top" wrapText="1"/>
    </xf>
    <xf numFmtId="10" fontId="7" fillId="0" borderId="18" xfId="1" applyNumberFormat="1" applyFont="1" applyFill="1" applyBorder="1" applyAlignment="1">
      <alignment horizontal="center" vertical="top" wrapText="1"/>
    </xf>
    <xf numFmtId="10" fontId="7" fillId="0" borderId="14" xfId="1" applyNumberFormat="1" applyFont="1" applyFill="1" applyBorder="1" applyAlignment="1">
      <alignment horizontal="center" vertical="top" wrapText="1"/>
    </xf>
    <xf numFmtId="0" fontId="4" fillId="0" borderId="79" xfId="0" applyFont="1" applyFill="1" applyBorder="1" applyAlignment="1">
      <alignment horizontal="left" vertical="top" wrapText="1"/>
    </xf>
    <xf numFmtId="0" fontId="4" fillId="0" borderId="80" xfId="0" applyFont="1" applyFill="1" applyBorder="1" applyAlignment="1">
      <alignment horizontal="left" vertical="top" wrapText="1"/>
    </xf>
    <xf numFmtId="4" fontId="7" fillId="0" borderId="80" xfId="1" applyNumberFormat="1" applyFont="1" applyFill="1" applyBorder="1" applyAlignment="1">
      <alignment horizontal="center" vertical="top" wrapText="1"/>
    </xf>
    <xf numFmtId="10" fontId="7" fillId="0" borderId="81" xfId="1" applyNumberFormat="1" applyFont="1" applyFill="1" applyBorder="1" applyAlignment="1">
      <alignment horizontal="center" vertical="top" wrapText="1"/>
    </xf>
    <xf numFmtId="0" fontId="7" fillId="0" borderId="0" xfId="1" applyFont="1" applyAlignment="1">
      <alignment horizontal="center"/>
    </xf>
    <xf numFmtId="0" fontId="7" fillId="20" borderId="0" xfId="1" applyFont="1" applyFill="1" applyAlignment="1">
      <alignment horizontal="center"/>
    </xf>
    <xf numFmtId="0" fontId="7" fillId="10" borderId="0" xfId="1" applyFont="1" applyFill="1" applyAlignment="1">
      <alignment horizontal="center"/>
    </xf>
    <xf numFmtId="0" fontId="3" fillId="9" borderId="1" xfId="0" applyFont="1" applyFill="1" applyBorder="1" applyAlignment="1">
      <alignment horizontal="center" vertical="top" wrapText="1"/>
    </xf>
    <xf numFmtId="0" fontId="3" fillId="15" borderId="1" xfId="0" applyFont="1" applyFill="1" applyBorder="1" applyAlignment="1">
      <alignment horizontal="center" vertical="top" wrapText="1"/>
    </xf>
    <xf numFmtId="0" fontId="3" fillId="17" borderId="1" xfId="0" applyFont="1" applyFill="1" applyBorder="1" applyAlignment="1">
      <alignment horizontal="center" vertical="top" wrapText="1"/>
    </xf>
    <xf numFmtId="0" fontId="3" fillId="16" borderId="1" xfId="0" applyFont="1" applyFill="1" applyBorder="1" applyAlignment="1">
      <alignment horizontal="center" vertical="top" wrapText="1"/>
    </xf>
    <xf numFmtId="0" fontId="10" fillId="19" borderId="52" xfId="0" applyFont="1" applyFill="1" applyBorder="1" applyAlignment="1">
      <alignment horizontal="left" vertical="top" wrapText="1"/>
    </xf>
    <xf numFmtId="0" fontId="7" fillId="0" borderId="83" xfId="1" applyFont="1" applyBorder="1"/>
    <xf numFmtId="0" fontId="7" fillId="0" borderId="84" xfId="1" applyFont="1" applyBorder="1"/>
    <xf numFmtId="0" fontId="7" fillId="0" borderId="85" xfId="1" applyFont="1" applyBorder="1"/>
    <xf numFmtId="0" fontId="7" fillId="0" borderId="0" xfId="1" applyFont="1" applyBorder="1"/>
    <xf numFmtId="0" fontId="7" fillId="0" borderId="86" xfId="1" applyFont="1" applyBorder="1"/>
    <xf numFmtId="0" fontId="7" fillId="10" borderId="85" xfId="1" applyFont="1" applyFill="1" applyBorder="1"/>
    <xf numFmtId="0" fontId="7" fillId="10" borderId="0" xfId="1" applyFont="1" applyFill="1" applyBorder="1"/>
    <xf numFmtId="0" fontId="7" fillId="10" borderId="86" xfId="1" applyFont="1" applyFill="1" applyBorder="1"/>
    <xf numFmtId="10" fontId="7" fillId="19" borderId="85" xfId="1" applyNumberFormat="1" applyFont="1" applyFill="1" applyBorder="1"/>
    <xf numFmtId="4" fontId="10" fillId="19" borderId="0" xfId="1" applyNumberFormat="1" applyFont="1" applyFill="1" applyBorder="1"/>
    <xf numFmtId="0" fontId="10" fillId="19" borderId="0" xfId="1" applyFont="1" applyFill="1" applyBorder="1"/>
    <xf numFmtId="0" fontId="10" fillId="19" borderId="86" xfId="1" applyFont="1" applyFill="1" applyBorder="1"/>
    <xf numFmtId="10" fontId="7" fillId="18" borderId="85" xfId="1" applyNumberFormat="1" applyFont="1" applyFill="1" applyBorder="1"/>
    <xf numFmtId="0" fontId="7" fillId="18" borderId="0" xfId="1" applyFont="1" applyFill="1" applyBorder="1"/>
    <xf numFmtId="0" fontId="7" fillId="18" borderId="86" xfId="1" applyFont="1" applyFill="1" applyBorder="1"/>
    <xf numFmtId="10" fontId="10" fillId="0" borderId="85" xfId="1" applyNumberFormat="1" applyFont="1" applyFill="1" applyBorder="1"/>
    <xf numFmtId="0" fontId="10" fillId="0" borderId="0" xfId="1" applyFont="1" applyFill="1" applyBorder="1"/>
    <xf numFmtId="0" fontId="10" fillId="0" borderId="86" xfId="1" applyFont="1" applyFill="1" applyBorder="1"/>
    <xf numFmtId="0" fontId="7" fillId="19" borderId="0" xfId="1" applyFont="1" applyFill="1" applyBorder="1"/>
    <xf numFmtId="0" fontId="7" fillId="19" borderId="86" xfId="1" applyFont="1" applyFill="1" applyBorder="1"/>
    <xf numFmtId="0" fontId="10" fillId="18" borderId="0" xfId="1" applyFont="1" applyFill="1" applyBorder="1"/>
    <xf numFmtId="0" fontId="10" fillId="18" borderId="86" xfId="1" applyFont="1" applyFill="1" applyBorder="1"/>
    <xf numFmtId="10" fontId="7" fillId="0" borderId="85" xfId="1" applyNumberFormat="1" applyFont="1" applyFill="1" applyBorder="1"/>
    <xf numFmtId="0" fontId="7" fillId="0" borderId="0" xfId="1" applyFont="1" applyFill="1" applyBorder="1"/>
    <xf numFmtId="0" fontId="7" fillId="0" borderId="86" xfId="1" applyFont="1" applyFill="1" applyBorder="1"/>
    <xf numFmtId="0" fontId="10" fillId="19" borderId="87" xfId="0" applyFont="1" applyFill="1" applyBorder="1" applyAlignment="1">
      <alignment horizontal="left" vertical="top" wrapText="1"/>
    </xf>
    <xf numFmtId="0" fontId="7" fillId="0" borderId="88" xfId="1" applyFont="1" applyFill="1" applyBorder="1"/>
    <xf numFmtId="0" fontId="7" fillId="19" borderId="88" xfId="1" applyFont="1" applyFill="1" applyBorder="1"/>
    <xf numFmtId="10" fontId="10" fillId="19" borderId="85" xfId="1" applyNumberFormat="1" applyFont="1" applyFill="1" applyBorder="1"/>
    <xf numFmtId="10" fontId="7" fillId="14" borderId="85" xfId="1" applyNumberFormat="1" applyFont="1" applyFill="1" applyBorder="1"/>
    <xf numFmtId="4" fontId="10" fillId="14" borderId="0" xfId="1" applyNumberFormat="1" applyFont="1" applyFill="1" applyBorder="1"/>
    <xf numFmtId="0" fontId="7" fillId="14" borderId="0" xfId="1" applyFont="1" applyFill="1" applyBorder="1"/>
    <xf numFmtId="0" fontId="7" fillId="14" borderId="86" xfId="1" applyFont="1" applyFill="1" applyBorder="1"/>
    <xf numFmtId="10" fontId="7" fillId="21" borderId="85" xfId="1" applyNumberFormat="1" applyFont="1" applyFill="1" applyBorder="1"/>
    <xf numFmtId="4" fontId="10" fillId="21" borderId="0" xfId="1" applyNumberFormat="1" applyFont="1" applyFill="1" applyBorder="1"/>
    <xf numFmtId="0" fontId="7" fillId="20" borderId="0" xfId="1" applyFont="1" applyFill="1" applyBorder="1"/>
    <xf numFmtId="0" fontId="7" fillId="20" borderId="86" xfId="1" applyFont="1" applyFill="1" applyBorder="1"/>
    <xf numFmtId="0" fontId="7" fillId="0" borderId="89" xfId="1" applyFont="1" applyBorder="1"/>
    <xf numFmtId="0" fontId="7" fillId="0" borderId="90" xfId="1" applyFont="1" applyBorder="1"/>
    <xf numFmtId="0" fontId="7" fillId="0" borderId="91" xfId="1" applyFont="1" applyBorder="1"/>
    <xf numFmtId="0" fontId="21" fillId="0" borderId="82" xfId="1" applyFont="1" applyBorder="1"/>
    <xf numFmtId="0" fontId="10" fillId="0" borderId="83" xfId="1" applyFont="1" applyBorder="1"/>
    <xf numFmtId="0" fontId="21" fillId="0" borderId="85" xfId="1" applyFont="1" applyBorder="1"/>
    <xf numFmtId="0" fontId="10" fillId="0" borderId="0" xfId="1" applyFont="1" applyBorder="1"/>
  </cellXfs>
  <cellStyles count="6">
    <cellStyle name="Normal" xfId="0" builtinId="0"/>
    <cellStyle name="Normal 2" xfId="1" xr:uid="{3BF37B51-EBEF-4624-A080-D6FDC49793B9}"/>
    <cellStyle name="Normal 2 2" xfId="2" xr:uid="{7359979E-BF2E-4462-B701-3375050786E9}"/>
    <cellStyle name="Normal_1ª medição Reforma Formosa 2018(1)" xfId="4" xr:uid="{F1A1631A-2E1A-4CAC-B794-897CDD9C6141}"/>
    <cellStyle name="Normal_ATUALIZAÇÃO Orçamento Pintura prédio sede(2)" xfId="3" xr:uid="{CCC6141C-7ADF-423C-93AB-F25277C532BE}"/>
    <cellStyle name="Normal_NOVO_Orcamento Licitacao ITABERAÍ_ATUALIZADO Acordao TCU" xfId="5" xr:uid="{B2882391-C488-42E4-A75E-FBAAA2AB6026}"/>
  </cellStyles>
  <dxfs count="0"/>
  <tableStyles count="0" defaultTableStyle="TableStyleMedium9" defaultPivotStyle="PivotStyleLight16"/>
  <colors>
    <mruColors>
      <color rgb="FFB3F7E0"/>
      <color rgb="FF21E7A5"/>
      <color rgb="FFFF66FF"/>
      <color rgb="FFFFFFFF"/>
      <color rgb="FFDFF0D8"/>
      <color rgb="FFFF904B"/>
      <color rgb="FFFFCC00"/>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123825</xdr:colOff>
      <xdr:row>434</xdr:row>
      <xdr:rowOff>19050</xdr:rowOff>
    </xdr:from>
    <xdr:to>
      <xdr:col>10</xdr:col>
      <xdr:colOff>666750</xdr:colOff>
      <xdr:row>437</xdr:row>
      <xdr:rowOff>76200</xdr:rowOff>
    </xdr:to>
    <xdr:sp macro="" textlink="" fLocksText="0">
      <xdr:nvSpPr>
        <xdr:cNvPr id="3" name="Text 1">
          <a:extLst>
            <a:ext uri="{FF2B5EF4-FFF2-40B4-BE49-F238E27FC236}">
              <a16:creationId xmlns:a16="http://schemas.microsoft.com/office/drawing/2014/main" id="{BBEE43B8-900E-475C-AC41-B2898FBB476A}"/>
            </a:ext>
          </a:extLst>
        </xdr:cNvPr>
        <xdr:cNvSpPr txBox="1">
          <a:spLocks noChangeArrowheads="1"/>
        </xdr:cNvSpPr>
      </xdr:nvSpPr>
      <xdr:spPr bwMode="auto">
        <a:xfrm>
          <a:off x="5486400" y="125558550"/>
          <a:ext cx="6115050" cy="542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ctr" rtl="0">
            <a:defRPr sz="1000"/>
          </a:pPr>
          <a:r>
            <a:rPr lang="pt-BR" sz="1000" b="0" i="0" u="none" strike="noStrike" baseline="0">
              <a:solidFill>
                <a:srgbClr val="000000"/>
              </a:solidFill>
              <a:latin typeface="Arial"/>
              <a:cs typeface="Arial"/>
            </a:rPr>
            <a:t>Eng. Eletricista MSc. Luiz Fernando da Cruz</a:t>
          </a:r>
        </a:p>
        <a:p>
          <a:pPr algn="ctr" rtl="0">
            <a:defRPr sz="1000"/>
          </a:pPr>
          <a:r>
            <a:rPr lang="pt-BR" sz="1000" b="0" i="0" u="none" strike="noStrike" baseline="0">
              <a:solidFill>
                <a:srgbClr val="000000"/>
              </a:solidFill>
              <a:latin typeface="Arial"/>
              <a:cs typeface="Arial"/>
            </a:rPr>
            <a:t>Chefe da Seção de Obras e Projetos</a:t>
          </a:r>
        </a:p>
        <a:p>
          <a:pPr algn="ctr" rtl="0">
            <a:defRPr sz="1000"/>
          </a:pPr>
          <a:r>
            <a:rPr lang="pt-BR" sz="1000" b="0" i="0" u="none" strike="noStrike" baseline="0">
              <a:solidFill>
                <a:srgbClr val="000000"/>
              </a:solidFill>
              <a:latin typeface="Arial"/>
              <a:cs typeface="Arial"/>
            </a:rPr>
            <a:t>CREA nº 11205/D-GO</a:t>
          </a:r>
        </a:p>
      </xdr:txBody>
    </xdr:sp>
    <xdr:clientData/>
  </xdr:twoCellAnchor>
  <xdr:twoCellAnchor editAs="oneCell">
    <xdr:from>
      <xdr:col>0</xdr:col>
      <xdr:colOff>333375</xdr:colOff>
      <xdr:row>0</xdr:row>
      <xdr:rowOff>38100</xdr:rowOff>
    </xdr:from>
    <xdr:to>
      <xdr:col>1</xdr:col>
      <xdr:colOff>1038419</xdr:colOff>
      <xdr:row>8</xdr:row>
      <xdr:rowOff>28766</xdr:rowOff>
    </xdr:to>
    <xdr:pic>
      <xdr:nvPicPr>
        <xdr:cNvPr id="4" name="Imagem 3">
          <a:extLst>
            <a:ext uri="{FF2B5EF4-FFF2-40B4-BE49-F238E27FC236}">
              <a16:creationId xmlns:a16="http://schemas.microsoft.com/office/drawing/2014/main" id="{E6CC7B10-8D49-498B-97D5-B8E89D1A8C7F}"/>
            </a:ext>
          </a:extLst>
        </xdr:cNvPr>
        <xdr:cNvPicPr>
          <a:picLocks noChangeAspect="1"/>
        </xdr:cNvPicPr>
      </xdr:nvPicPr>
      <xdr:blipFill>
        <a:blip xmlns:r="http://schemas.openxmlformats.org/officeDocument/2006/relationships" r:embed="rId1"/>
        <a:stretch>
          <a:fillRect/>
        </a:stretch>
      </xdr:blipFill>
      <xdr:spPr>
        <a:xfrm>
          <a:off x="333375" y="38100"/>
          <a:ext cx="1390844" cy="137179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3181350</xdr:colOff>
      <xdr:row>439</xdr:row>
      <xdr:rowOff>47625</xdr:rowOff>
    </xdr:from>
    <xdr:to>
      <xdr:col>8</xdr:col>
      <xdr:colOff>266700</xdr:colOff>
      <xdr:row>442</xdr:row>
      <xdr:rowOff>104775</xdr:rowOff>
    </xdr:to>
    <xdr:sp macro="" textlink="" fLocksText="0">
      <xdr:nvSpPr>
        <xdr:cNvPr id="4" name="Text 1">
          <a:extLst>
            <a:ext uri="{FF2B5EF4-FFF2-40B4-BE49-F238E27FC236}">
              <a16:creationId xmlns:a16="http://schemas.microsoft.com/office/drawing/2014/main" id="{2321CD89-BE9D-433B-9352-9276CF27690F}"/>
            </a:ext>
          </a:extLst>
        </xdr:cNvPr>
        <xdr:cNvSpPr txBox="1">
          <a:spLocks noChangeArrowheads="1"/>
        </xdr:cNvSpPr>
      </xdr:nvSpPr>
      <xdr:spPr bwMode="auto">
        <a:xfrm>
          <a:off x="3829050" y="10106025"/>
          <a:ext cx="5143500" cy="542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ctr" rtl="0">
            <a:defRPr sz="1000"/>
          </a:pPr>
          <a:r>
            <a:rPr lang="pt-BR" sz="1000" b="0" i="0" u="none" strike="noStrike" baseline="0">
              <a:solidFill>
                <a:srgbClr val="000000"/>
              </a:solidFill>
              <a:latin typeface="Arial"/>
              <a:cs typeface="Arial"/>
            </a:rPr>
            <a:t>Eng. Eletricista MSc. Luiz Fernando da Cruz</a:t>
          </a:r>
        </a:p>
        <a:p>
          <a:pPr algn="ctr" rtl="0">
            <a:defRPr sz="1000"/>
          </a:pPr>
          <a:r>
            <a:rPr lang="pt-BR" sz="1000" b="0" i="0" u="none" strike="noStrike" baseline="0">
              <a:solidFill>
                <a:srgbClr val="000000"/>
              </a:solidFill>
              <a:latin typeface="Arial"/>
              <a:cs typeface="Arial"/>
            </a:rPr>
            <a:t>Chefe da Seção de Obras e Projetos</a:t>
          </a:r>
        </a:p>
        <a:p>
          <a:pPr algn="ctr" rtl="0">
            <a:defRPr sz="1000"/>
          </a:pPr>
          <a:r>
            <a:rPr lang="pt-BR" sz="1000" b="0" i="0" u="none" strike="noStrike" baseline="0">
              <a:solidFill>
                <a:srgbClr val="000000"/>
              </a:solidFill>
              <a:latin typeface="Arial"/>
              <a:cs typeface="Arial"/>
            </a:rPr>
            <a:t>CREA nº 11205/D-GO</a:t>
          </a:r>
        </a:p>
      </xdr:txBody>
    </xdr:sp>
    <xdr:clientData/>
  </xdr:twoCellAnchor>
  <xdr:twoCellAnchor editAs="oneCell">
    <xdr:from>
      <xdr:col>1</xdr:col>
      <xdr:colOff>104775</xdr:colOff>
      <xdr:row>0</xdr:row>
      <xdr:rowOff>66675</xdr:rowOff>
    </xdr:from>
    <xdr:to>
      <xdr:col>1</xdr:col>
      <xdr:colOff>1495619</xdr:colOff>
      <xdr:row>8</xdr:row>
      <xdr:rowOff>19241</xdr:rowOff>
    </xdr:to>
    <xdr:pic>
      <xdr:nvPicPr>
        <xdr:cNvPr id="3" name="Imagem 2">
          <a:extLst>
            <a:ext uri="{FF2B5EF4-FFF2-40B4-BE49-F238E27FC236}">
              <a16:creationId xmlns:a16="http://schemas.microsoft.com/office/drawing/2014/main" id="{9C37DCC6-9488-56A7-BC0D-8DCF779C11E1}"/>
            </a:ext>
          </a:extLst>
        </xdr:cNvPr>
        <xdr:cNvPicPr>
          <a:picLocks noChangeAspect="1"/>
        </xdr:cNvPicPr>
      </xdr:nvPicPr>
      <xdr:blipFill>
        <a:blip xmlns:r="http://schemas.openxmlformats.org/officeDocument/2006/relationships" r:embed="rId1"/>
        <a:stretch>
          <a:fillRect/>
        </a:stretch>
      </xdr:blipFill>
      <xdr:spPr>
        <a:xfrm>
          <a:off x="752475" y="66675"/>
          <a:ext cx="1390844" cy="137179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333375</xdr:colOff>
      <xdr:row>0</xdr:row>
      <xdr:rowOff>38100</xdr:rowOff>
    </xdr:from>
    <xdr:to>
      <xdr:col>1</xdr:col>
      <xdr:colOff>1038419</xdr:colOff>
      <xdr:row>8</xdr:row>
      <xdr:rowOff>28766</xdr:rowOff>
    </xdr:to>
    <xdr:pic>
      <xdr:nvPicPr>
        <xdr:cNvPr id="3" name="Imagem 2">
          <a:extLst>
            <a:ext uri="{FF2B5EF4-FFF2-40B4-BE49-F238E27FC236}">
              <a16:creationId xmlns:a16="http://schemas.microsoft.com/office/drawing/2014/main" id="{6CCDE645-FB0A-4D76-9839-0DED4340E4D6}"/>
            </a:ext>
          </a:extLst>
        </xdr:cNvPr>
        <xdr:cNvPicPr>
          <a:picLocks noChangeAspect="1"/>
        </xdr:cNvPicPr>
      </xdr:nvPicPr>
      <xdr:blipFill>
        <a:blip xmlns:r="http://schemas.openxmlformats.org/officeDocument/2006/relationships" r:embed="rId1"/>
        <a:stretch>
          <a:fillRect/>
        </a:stretch>
      </xdr:blipFill>
      <xdr:spPr>
        <a:xfrm>
          <a:off x="333375" y="38100"/>
          <a:ext cx="1390844" cy="1371791"/>
        </a:xfrm>
        <a:prstGeom prst="rect">
          <a:avLst/>
        </a:prstGeom>
      </xdr:spPr>
    </xdr:pic>
    <xdr:clientData/>
  </xdr:twoCellAnchor>
  <xdr:twoCellAnchor>
    <xdr:from>
      <xdr:col>0</xdr:col>
      <xdr:colOff>0</xdr:colOff>
      <xdr:row>436</xdr:row>
      <xdr:rowOff>28575</xdr:rowOff>
    </xdr:from>
    <xdr:to>
      <xdr:col>1</xdr:col>
      <xdr:colOff>3257550</xdr:colOff>
      <xdr:row>439</xdr:row>
      <xdr:rowOff>85725</xdr:rowOff>
    </xdr:to>
    <xdr:sp macro="" textlink="" fLocksText="0">
      <xdr:nvSpPr>
        <xdr:cNvPr id="4" name="Text 1">
          <a:extLst>
            <a:ext uri="{FF2B5EF4-FFF2-40B4-BE49-F238E27FC236}">
              <a16:creationId xmlns:a16="http://schemas.microsoft.com/office/drawing/2014/main" id="{5B03851B-03D2-4DFD-8F66-48138B6EC88B}"/>
            </a:ext>
          </a:extLst>
        </xdr:cNvPr>
        <xdr:cNvSpPr txBox="1">
          <a:spLocks noChangeArrowheads="1"/>
        </xdr:cNvSpPr>
      </xdr:nvSpPr>
      <xdr:spPr bwMode="auto">
        <a:xfrm>
          <a:off x="0" y="129616200"/>
          <a:ext cx="3943350" cy="542925"/>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ctr" rtl="0">
            <a:defRPr sz="1000"/>
          </a:pPr>
          <a:r>
            <a:rPr lang="pt-BR" sz="1000" b="0" i="0" u="none" strike="noStrike" baseline="0">
              <a:solidFill>
                <a:srgbClr val="000000"/>
              </a:solidFill>
              <a:latin typeface="Arial"/>
              <a:cs typeface="Arial"/>
            </a:rPr>
            <a:t>Eng. Eletricista MSc. Luiz Fernando da Cruz</a:t>
          </a:r>
        </a:p>
        <a:p>
          <a:pPr algn="ctr" rtl="0">
            <a:defRPr sz="1000"/>
          </a:pPr>
          <a:r>
            <a:rPr lang="pt-BR" sz="1000" b="0" i="0" u="none" strike="noStrike" baseline="0">
              <a:solidFill>
                <a:srgbClr val="000000"/>
              </a:solidFill>
              <a:latin typeface="Arial"/>
              <a:cs typeface="Arial"/>
            </a:rPr>
            <a:t>Chefe da Seção de Obras e Projetos</a:t>
          </a:r>
        </a:p>
        <a:p>
          <a:pPr algn="ctr" rtl="0">
            <a:defRPr sz="1000"/>
          </a:pPr>
          <a:r>
            <a:rPr lang="pt-BR" sz="1000" b="0" i="0" u="none" strike="noStrike" baseline="0">
              <a:solidFill>
                <a:srgbClr val="000000"/>
              </a:solidFill>
              <a:latin typeface="Arial"/>
              <a:cs typeface="Arial"/>
            </a:rPr>
            <a:t>CREA nº 11205/D-GO</a:t>
          </a: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333375</xdr:colOff>
      <xdr:row>0</xdr:row>
      <xdr:rowOff>38100</xdr:rowOff>
    </xdr:from>
    <xdr:to>
      <xdr:col>1</xdr:col>
      <xdr:colOff>1038419</xdr:colOff>
      <xdr:row>8</xdr:row>
      <xdr:rowOff>28766</xdr:rowOff>
    </xdr:to>
    <xdr:pic>
      <xdr:nvPicPr>
        <xdr:cNvPr id="3" name="Imagem 2">
          <a:extLst>
            <a:ext uri="{FF2B5EF4-FFF2-40B4-BE49-F238E27FC236}">
              <a16:creationId xmlns:a16="http://schemas.microsoft.com/office/drawing/2014/main" id="{709BB9C4-9761-490C-828A-D6629EF22A0F}"/>
            </a:ext>
          </a:extLst>
        </xdr:cNvPr>
        <xdr:cNvPicPr>
          <a:picLocks noChangeAspect="1"/>
        </xdr:cNvPicPr>
      </xdr:nvPicPr>
      <xdr:blipFill>
        <a:blip xmlns:r="http://schemas.openxmlformats.org/officeDocument/2006/relationships" r:embed="rId1"/>
        <a:stretch>
          <a:fillRect/>
        </a:stretch>
      </xdr:blipFill>
      <xdr:spPr>
        <a:xfrm>
          <a:off x="333375" y="38100"/>
          <a:ext cx="1390844" cy="137179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rgofbkp01\SEOPR\Relat&#243;rio%20IPT%20Ed.%20Sede%20e%20Anexo%20I\Pesquisa\Xl0000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CITANTE"/>
      <sheetName val="01_SINTETICO"/>
      <sheetName val="02_CRONOGRAMA"/>
      <sheetName val="03_CURVA_ABC"/>
      <sheetName val="04_COMPOSICOES_ANALITICAS"/>
      <sheetName val="05_PESQUISAS"/>
      <sheetName val="05A_PESQUISAS TRE"/>
      <sheetName val="INSUMOS_AUX"/>
      <sheetName val="BDI"/>
      <sheetName val="BDI (TRT)"/>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DC64BA-7722-4E9A-AC94-A69522B6BBD1}">
  <sheetPr>
    <pageSetUpPr fitToPage="1"/>
  </sheetPr>
  <dimension ref="A1:R439"/>
  <sheetViews>
    <sheetView showGridLines="0" tabSelected="1" workbookViewId="0">
      <pane ySplit="15" topLeftCell="A26" activePane="bottomLeft" state="frozen"/>
      <selection pane="bottomLeft" activeCell="B7" sqref="B7"/>
    </sheetView>
  </sheetViews>
  <sheetFormatPr defaultRowHeight="12.75" x14ac:dyDescent="0.2"/>
  <cols>
    <col min="1" max="1" width="9" style="5" customWidth="1"/>
    <col min="2" max="2" width="61.375" style="5" customWidth="1"/>
    <col min="3" max="3" width="11.125" style="5" customWidth="1"/>
    <col min="4" max="4" width="8.125" style="28" customWidth="1"/>
    <col min="5" max="5" width="1.625" style="24" customWidth="1"/>
    <col min="6" max="6" width="14.125" style="24" customWidth="1"/>
    <col min="7" max="7" width="10.625" style="24" customWidth="1"/>
    <col min="8" max="8" width="10.25" style="24" customWidth="1"/>
    <col min="9" max="9" width="1.625" style="24" customWidth="1"/>
    <col min="10" max="10" width="14.125" style="24" customWidth="1"/>
    <col min="11" max="11" width="13.125" style="24" customWidth="1"/>
    <col min="12" max="12" width="13.25" style="24" customWidth="1"/>
    <col min="13" max="13" width="1.625" style="24" customWidth="1"/>
    <col min="14" max="14" width="14.625" style="24" customWidth="1"/>
    <col min="15" max="15" width="1.625" style="24" customWidth="1"/>
    <col min="16" max="16" width="13.75" style="24" customWidth="1"/>
    <col min="17" max="17" width="15.25" style="24" customWidth="1"/>
    <col min="18" max="18" width="24.5" style="5" customWidth="1"/>
    <col min="19" max="16384" width="9" style="5"/>
  </cols>
  <sheetData>
    <row r="1" spans="1:18" x14ac:dyDescent="0.2">
      <c r="A1" s="1"/>
      <c r="B1" s="2"/>
      <c r="C1" s="3"/>
      <c r="D1" s="96"/>
      <c r="E1" s="4"/>
      <c r="F1" s="4"/>
      <c r="G1" s="4"/>
      <c r="H1" s="4"/>
      <c r="I1" s="4"/>
      <c r="J1" s="4"/>
      <c r="K1" s="4"/>
      <c r="L1" s="4"/>
      <c r="M1" s="4"/>
      <c r="N1" s="4"/>
      <c r="O1" s="4"/>
      <c r="P1" s="4"/>
      <c r="Q1" s="4"/>
      <c r="R1" s="6"/>
    </row>
    <row r="2" spans="1:18" x14ac:dyDescent="0.2">
      <c r="A2" s="6"/>
      <c r="B2" s="7"/>
      <c r="C2" s="8"/>
      <c r="D2" s="98"/>
      <c r="E2" s="9"/>
      <c r="F2" s="9"/>
      <c r="G2" s="9"/>
      <c r="H2" s="9"/>
      <c r="I2" s="9"/>
      <c r="J2" s="9"/>
      <c r="K2" s="9"/>
      <c r="L2" s="9"/>
      <c r="M2" s="9"/>
      <c r="N2" s="9"/>
      <c r="O2" s="9"/>
      <c r="P2" s="9"/>
      <c r="Q2" s="9"/>
      <c r="R2" s="6"/>
    </row>
    <row r="3" spans="1:18" ht="19.5" x14ac:dyDescent="0.25">
      <c r="A3" s="6"/>
      <c r="B3" s="10" t="s">
        <v>1141</v>
      </c>
      <c r="D3" s="98"/>
      <c r="E3" s="9"/>
      <c r="F3" s="9"/>
      <c r="G3" s="9"/>
      <c r="H3" s="9"/>
      <c r="I3" s="9"/>
      <c r="J3" s="9"/>
      <c r="K3" s="9"/>
      <c r="L3" s="9"/>
      <c r="M3" s="9"/>
      <c r="N3" s="9"/>
      <c r="O3" s="9"/>
      <c r="P3" s="9"/>
      <c r="Q3" s="9"/>
      <c r="R3" s="6"/>
    </row>
    <row r="4" spans="1:18" x14ac:dyDescent="0.2">
      <c r="A4" s="6"/>
      <c r="B4" s="11" t="s">
        <v>1142</v>
      </c>
      <c r="C4" s="8"/>
      <c r="D4" s="98"/>
      <c r="E4" s="9"/>
      <c r="F4" s="9"/>
      <c r="G4" s="9"/>
      <c r="H4" s="9"/>
      <c r="I4" s="9"/>
      <c r="J4" s="9"/>
      <c r="K4" s="9"/>
      <c r="L4" s="9"/>
      <c r="M4" s="9"/>
      <c r="N4" s="12" t="s">
        <v>1143</v>
      </c>
      <c r="O4" s="13"/>
      <c r="P4" s="14"/>
      <c r="Q4" s="15" t="s">
        <v>1298</v>
      </c>
    </row>
    <row r="5" spans="1:18" x14ac:dyDescent="0.2">
      <c r="A5" s="6"/>
      <c r="B5" s="7"/>
      <c r="C5" s="8"/>
      <c r="D5" s="98"/>
      <c r="E5" s="9"/>
      <c r="F5" s="9"/>
      <c r="G5" s="9"/>
      <c r="H5" s="9"/>
      <c r="I5" s="9"/>
      <c r="J5" s="9"/>
      <c r="K5" s="9"/>
      <c r="L5" s="9"/>
      <c r="M5" s="9"/>
      <c r="N5" s="12" t="s">
        <v>1144</v>
      </c>
      <c r="O5" s="13"/>
      <c r="P5" s="14"/>
      <c r="Q5" s="16">
        <v>0.2394</v>
      </c>
    </row>
    <row r="6" spans="1:18" x14ac:dyDescent="0.2">
      <c r="A6" s="6"/>
      <c r="D6" s="98"/>
      <c r="E6" s="9"/>
      <c r="F6" s="9"/>
      <c r="G6" s="9"/>
      <c r="H6" s="9"/>
      <c r="I6" s="9"/>
      <c r="J6" s="9"/>
      <c r="K6" s="9"/>
      <c r="L6" s="9"/>
      <c r="M6" s="9"/>
      <c r="N6" s="12" t="s">
        <v>1145</v>
      </c>
      <c r="O6" s="18"/>
      <c r="P6" s="14"/>
      <c r="Q6" s="19">
        <f>Q432-P432</f>
        <v>1032401.1261297592</v>
      </c>
    </row>
    <row r="7" spans="1:18" x14ac:dyDescent="0.2">
      <c r="A7" s="6"/>
      <c r="B7" s="17"/>
      <c r="C7" s="8"/>
      <c r="D7" s="98"/>
      <c r="E7" s="9"/>
      <c r="F7" s="9"/>
      <c r="G7" s="9"/>
      <c r="H7" s="9"/>
      <c r="I7" s="9"/>
      <c r="J7" s="9"/>
      <c r="K7" s="9"/>
      <c r="L7" s="9"/>
      <c r="M7" s="9"/>
      <c r="N7" s="12" t="s">
        <v>1146</v>
      </c>
      <c r="O7" s="20"/>
      <c r="P7" s="21"/>
      <c r="Q7" s="19">
        <f>P432</f>
        <v>277800.33606535988</v>
      </c>
    </row>
    <row r="8" spans="1:18" x14ac:dyDescent="0.2">
      <c r="A8" s="6"/>
      <c r="C8" s="8"/>
      <c r="D8" s="98"/>
      <c r="E8" s="9"/>
      <c r="F8" s="9"/>
      <c r="G8" s="9"/>
      <c r="H8" s="9"/>
      <c r="I8" s="9"/>
      <c r="J8" s="9"/>
      <c r="K8" s="9"/>
      <c r="L8" s="9"/>
      <c r="M8" s="9"/>
      <c r="N8" s="12" t="s">
        <v>1147</v>
      </c>
      <c r="O8" s="22"/>
      <c r="P8" s="14"/>
      <c r="Q8" s="19">
        <f>Q432</f>
        <v>1310201.4621951191</v>
      </c>
    </row>
    <row r="9" spans="1:18" x14ac:dyDescent="0.2">
      <c r="A9" s="6"/>
      <c r="C9" s="8"/>
      <c r="D9" s="98"/>
      <c r="E9" s="9"/>
      <c r="F9" s="9"/>
      <c r="G9" s="9"/>
      <c r="H9" s="9"/>
      <c r="I9" s="9"/>
      <c r="J9" s="9"/>
      <c r="K9" s="9"/>
      <c r="L9" s="9"/>
      <c r="M9" s="9"/>
    </row>
    <row r="10" spans="1:18" ht="23.25" x14ac:dyDescent="0.35">
      <c r="A10" s="6"/>
      <c r="B10" s="23" t="s">
        <v>1148</v>
      </c>
      <c r="C10" s="8"/>
      <c r="D10" s="98"/>
      <c r="E10" s="9"/>
      <c r="F10" s="9"/>
      <c r="G10" s="9"/>
      <c r="H10" s="9"/>
      <c r="I10" s="9"/>
      <c r="J10" s="9"/>
      <c r="K10" s="9"/>
      <c r="L10" s="9"/>
      <c r="M10" s="9"/>
      <c r="N10" s="9"/>
      <c r="O10" s="9"/>
      <c r="P10" s="9"/>
      <c r="Q10" s="9"/>
      <c r="R10" s="6"/>
    </row>
    <row r="11" spans="1:18" x14ac:dyDescent="0.2">
      <c r="A11" s="6"/>
      <c r="B11" s="25" t="s">
        <v>1250</v>
      </c>
      <c r="C11" s="8"/>
      <c r="D11" s="98"/>
      <c r="E11" s="9"/>
      <c r="F11" s="9"/>
      <c r="G11" s="9"/>
      <c r="H11" s="9"/>
      <c r="I11" s="9"/>
      <c r="J11" s="9"/>
      <c r="K11" s="9"/>
      <c r="L11" s="9"/>
      <c r="M11" s="9"/>
      <c r="N11" s="9"/>
      <c r="O11" s="9"/>
      <c r="P11" s="9"/>
      <c r="Q11" s="9"/>
      <c r="R11" s="6"/>
    </row>
    <row r="12" spans="1:18" ht="25.5" x14ac:dyDescent="0.2">
      <c r="A12" s="6"/>
      <c r="B12" s="25" t="s">
        <v>1279</v>
      </c>
      <c r="C12" s="8"/>
      <c r="D12" s="98"/>
      <c r="E12" s="9"/>
      <c r="F12" s="9"/>
      <c r="G12" s="9"/>
      <c r="H12" s="9"/>
      <c r="I12" s="9"/>
      <c r="J12" s="9"/>
      <c r="K12" s="9"/>
      <c r="L12" s="9"/>
      <c r="M12" s="9"/>
      <c r="N12" s="9"/>
      <c r="O12" s="9"/>
      <c r="P12" s="9"/>
      <c r="Q12" s="9"/>
      <c r="R12" s="6"/>
    </row>
    <row r="13" spans="1:18" x14ac:dyDescent="0.2">
      <c r="A13" s="6"/>
      <c r="B13" s="25"/>
      <c r="C13" s="8"/>
      <c r="D13" s="98"/>
      <c r="E13" s="9"/>
      <c r="F13" s="9"/>
      <c r="G13" s="9"/>
      <c r="H13" s="9"/>
      <c r="I13" s="9"/>
      <c r="J13" s="9"/>
      <c r="K13" s="9"/>
      <c r="L13" s="9"/>
      <c r="M13" s="9"/>
      <c r="N13" s="9"/>
      <c r="O13" s="9"/>
      <c r="P13" s="9"/>
      <c r="Q13" s="9"/>
      <c r="R13" s="6"/>
    </row>
    <row r="14" spans="1:18" s="322" customFormat="1" x14ac:dyDescent="0.2">
      <c r="A14" s="335" t="s">
        <v>1149</v>
      </c>
      <c r="B14" s="336" t="s">
        <v>1150</v>
      </c>
      <c r="C14" s="336" t="s">
        <v>1151</v>
      </c>
      <c r="D14" s="337" t="s">
        <v>1152</v>
      </c>
      <c r="E14" s="351"/>
      <c r="F14" s="338" t="s">
        <v>1172</v>
      </c>
      <c r="G14" s="339"/>
      <c r="H14" s="340"/>
      <c r="I14" s="351"/>
      <c r="J14" s="338" t="s">
        <v>1174</v>
      </c>
      <c r="K14" s="339"/>
      <c r="L14" s="340"/>
      <c r="M14" s="352"/>
      <c r="N14" s="341" t="s">
        <v>1173</v>
      </c>
      <c r="O14" s="351"/>
      <c r="P14" s="338" t="s">
        <v>1153</v>
      </c>
      <c r="Q14" s="340"/>
      <c r="R14" s="143"/>
    </row>
    <row r="15" spans="1:18" s="34" customFormat="1" x14ac:dyDescent="0.2">
      <c r="A15" s="342"/>
      <c r="B15" s="343"/>
      <c r="C15" s="344"/>
      <c r="D15" s="345"/>
      <c r="E15" s="162"/>
      <c r="F15" s="346" t="s">
        <v>1170</v>
      </c>
      <c r="G15" s="347" t="s">
        <v>1171</v>
      </c>
      <c r="H15" s="348" t="s">
        <v>16</v>
      </c>
      <c r="I15" s="351"/>
      <c r="J15" s="346" t="s">
        <v>1170</v>
      </c>
      <c r="K15" s="347" t="s">
        <v>1171</v>
      </c>
      <c r="L15" s="348" t="s">
        <v>16</v>
      </c>
      <c r="M15" s="353"/>
      <c r="N15" s="349">
        <f>Q5</f>
        <v>0.2394</v>
      </c>
      <c r="O15" s="354"/>
      <c r="P15" s="350" t="s">
        <v>1170</v>
      </c>
      <c r="Q15" s="348" t="s">
        <v>16</v>
      </c>
      <c r="R15" s="144"/>
    </row>
    <row r="16" spans="1:18" s="32" customFormat="1" x14ac:dyDescent="0.2">
      <c r="A16" s="171" t="s">
        <v>20</v>
      </c>
      <c r="B16" s="146" t="s">
        <v>21</v>
      </c>
      <c r="C16" s="146"/>
      <c r="D16" s="213"/>
      <c r="E16" s="178"/>
      <c r="F16" s="219">
        <f>SUM(Q17:Q22)</f>
        <v>59941.523596000006</v>
      </c>
      <c r="G16" s="184"/>
      <c r="H16" s="185"/>
      <c r="I16" s="147"/>
      <c r="J16" s="183"/>
      <c r="K16" s="184"/>
      <c r="L16" s="185"/>
      <c r="M16" s="148"/>
      <c r="N16" s="201"/>
      <c r="O16" s="149"/>
      <c r="P16" s="207"/>
      <c r="Q16" s="185"/>
      <c r="R16" s="33"/>
    </row>
    <row r="17" spans="1:18" s="143" customFormat="1" x14ac:dyDescent="0.2">
      <c r="A17" s="172" t="s">
        <v>22</v>
      </c>
      <c r="B17" s="141" t="s">
        <v>25</v>
      </c>
      <c r="C17" s="142" t="s">
        <v>26</v>
      </c>
      <c r="D17" s="214">
        <v>20</v>
      </c>
      <c r="E17" s="179"/>
      <c r="F17" s="186">
        <v>7</v>
      </c>
      <c r="G17" s="187">
        <v>82.67</v>
      </c>
      <c r="H17" s="188">
        <f>G17+F17</f>
        <v>89.67</v>
      </c>
      <c r="I17" s="162"/>
      <c r="J17" s="186">
        <f>F17*D17</f>
        <v>140</v>
      </c>
      <c r="K17" s="187">
        <f>G17*D17</f>
        <v>1653.4</v>
      </c>
      <c r="L17" s="188">
        <f>K17+J17</f>
        <v>1793.4</v>
      </c>
      <c r="M17" s="163"/>
      <c r="N17" s="202">
        <f>Q$5*L17</f>
        <v>429.33996000000002</v>
      </c>
      <c r="O17" s="164"/>
      <c r="P17" s="208">
        <f>J17*(1+Q$5)</f>
        <v>173.51600000000002</v>
      </c>
      <c r="Q17" s="188">
        <f>L17*(1+Q$5)</f>
        <v>2222.7399600000003</v>
      </c>
      <c r="R17" s="144"/>
    </row>
    <row r="18" spans="1:18" s="143" customFormat="1" ht="25.5" x14ac:dyDescent="0.2">
      <c r="A18" s="172" t="s">
        <v>27</v>
      </c>
      <c r="B18" s="141" t="s">
        <v>30</v>
      </c>
      <c r="C18" s="142" t="s">
        <v>31</v>
      </c>
      <c r="D18" s="214">
        <v>25</v>
      </c>
      <c r="E18" s="179"/>
      <c r="F18" s="186">
        <v>0</v>
      </c>
      <c r="G18" s="187">
        <v>19</v>
      </c>
      <c r="H18" s="188">
        <f t="shared" ref="H18:H79" si="0">G18+F18</f>
        <v>19</v>
      </c>
      <c r="I18" s="162"/>
      <c r="J18" s="186">
        <f t="shared" ref="J18:J79" si="1">F18*D18</f>
        <v>0</v>
      </c>
      <c r="K18" s="187">
        <f t="shared" ref="K18:K79" si="2">G18*D18</f>
        <v>475</v>
      </c>
      <c r="L18" s="188">
        <f t="shared" ref="L18:L79" si="3">K18+J18</f>
        <v>475</v>
      </c>
      <c r="M18" s="163"/>
      <c r="N18" s="202">
        <f t="shared" ref="N18:N79" si="4">Q$5*L18</f>
        <v>113.715</v>
      </c>
      <c r="O18" s="164"/>
      <c r="P18" s="208">
        <f t="shared" ref="P18:P79" si="5">J18*(1+Q$5)</f>
        <v>0</v>
      </c>
      <c r="Q18" s="188">
        <f t="shared" ref="Q18:Q79" si="6">L18*(1+Q$5)</f>
        <v>588.71500000000003</v>
      </c>
      <c r="R18" s="144"/>
    </row>
    <row r="19" spans="1:18" s="143" customFormat="1" x14ac:dyDescent="0.2">
      <c r="A19" s="172" t="s">
        <v>32</v>
      </c>
      <c r="B19" s="141" t="s">
        <v>34</v>
      </c>
      <c r="C19" s="142" t="s">
        <v>35</v>
      </c>
      <c r="D19" s="214">
        <v>220</v>
      </c>
      <c r="E19" s="179"/>
      <c r="F19" s="186">
        <v>106.9</v>
      </c>
      <c r="G19" s="187">
        <v>0</v>
      </c>
      <c r="H19" s="188">
        <f t="shared" si="0"/>
        <v>106.9</v>
      </c>
      <c r="I19" s="162"/>
      <c r="J19" s="186">
        <f t="shared" si="1"/>
        <v>23518</v>
      </c>
      <c r="K19" s="187">
        <f t="shared" si="2"/>
        <v>0</v>
      </c>
      <c r="L19" s="188">
        <f t="shared" si="3"/>
        <v>23518</v>
      </c>
      <c r="M19" s="163"/>
      <c r="N19" s="202">
        <f t="shared" si="4"/>
        <v>5630.2092000000002</v>
      </c>
      <c r="O19" s="164"/>
      <c r="P19" s="208">
        <f t="shared" si="5"/>
        <v>29148.209200000001</v>
      </c>
      <c r="Q19" s="188">
        <f t="shared" si="6"/>
        <v>29148.209200000001</v>
      </c>
      <c r="R19" s="144"/>
    </row>
    <row r="20" spans="1:18" s="143" customFormat="1" x14ac:dyDescent="0.2">
      <c r="A20" s="172" t="s">
        <v>1275</v>
      </c>
      <c r="B20" s="141" t="s">
        <v>38</v>
      </c>
      <c r="C20" s="142" t="s">
        <v>39</v>
      </c>
      <c r="D20" s="214">
        <v>5</v>
      </c>
      <c r="E20" s="179"/>
      <c r="F20" s="186">
        <v>4409.47</v>
      </c>
      <c r="G20" s="187">
        <v>0</v>
      </c>
      <c r="H20" s="188">
        <f t="shared" si="0"/>
        <v>4409.47</v>
      </c>
      <c r="I20" s="162"/>
      <c r="J20" s="186">
        <f t="shared" si="1"/>
        <v>22047.350000000002</v>
      </c>
      <c r="K20" s="187">
        <f t="shared" si="2"/>
        <v>0</v>
      </c>
      <c r="L20" s="188">
        <f t="shared" si="3"/>
        <v>22047.350000000002</v>
      </c>
      <c r="M20" s="163"/>
      <c r="N20" s="202">
        <f t="shared" si="4"/>
        <v>5278.1355900000008</v>
      </c>
      <c r="O20" s="164"/>
      <c r="P20" s="208">
        <f t="shared" si="5"/>
        <v>27325.485590000004</v>
      </c>
      <c r="Q20" s="188">
        <f t="shared" si="6"/>
        <v>27325.485590000004</v>
      </c>
      <c r="R20" s="144"/>
    </row>
    <row r="21" spans="1:18" s="143" customFormat="1" x14ac:dyDescent="0.2">
      <c r="A21" s="172" t="s">
        <v>1276</v>
      </c>
      <c r="B21" s="141" t="s">
        <v>41</v>
      </c>
      <c r="C21" s="142" t="s">
        <v>42</v>
      </c>
      <c r="D21" s="214">
        <v>1</v>
      </c>
      <c r="E21" s="179"/>
      <c r="F21" s="186">
        <v>0</v>
      </c>
      <c r="G21" s="187">
        <v>275</v>
      </c>
      <c r="H21" s="188">
        <f t="shared" si="0"/>
        <v>275</v>
      </c>
      <c r="I21" s="162"/>
      <c r="J21" s="186">
        <f t="shared" si="1"/>
        <v>0</v>
      </c>
      <c r="K21" s="187">
        <f t="shared" si="2"/>
        <v>275</v>
      </c>
      <c r="L21" s="188">
        <f t="shared" si="3"/>
        <v>275</v>
      </c>
      <c r="M21" s="163"/>
      <c r="N21" s="202">
        <f t="shared" si="4"/>
        <v>65.834999999999994</v>
      </c>
      <c r="O21" s="164"/>
      <c r="P21" s="208">
        <f t="shared" si="5"/>
        <v>0</v>
      </c>
      <c r="Q21" s="188">
        <f t="shared" si="6"/>
        <v>340.83500000000004</v>
      </c>
      <c r="R21" s="144"/>
    </row>
    <row r="22" spans="1:18" s="143" customFormat="1" x14ac:dyDescent="0.2">
      <c r="A22" s="172" t="s">
        <v>1277</v>
      </c>
      <c r="B22" s="141" t="s">
        <v>44</v>
      </c>
      <c r="C22" s="142" t="s">
        <v>45</v>
      </c>
      <c r="D22" s="214">
        <v>1</v>
      </c>
      <c r="E22" s="179"/>
      <c r="F22" s="186">
        <v>0</v>
      </c>
      <c r="G22" s="187">
        <v>254.59</v>
      </c>
      <c r="H22" s="188">
        <f t="shared" si="0"/>
        <v>254.59</v>
      </c>
      <c r="I22" s="162"/>
      <c r="J22" s="186">
        <f t="shared" si="1"/>
        <v>0</v>
      </c>
      <c r="K22" s="187">
        <f t="shared" si="2"/>
        <v>254.59</v>
      </c>
      <c r="L22" s="188">
        <f t="shared" si="3"/>
        <v>254.59</v>
      </c>
      <c r="M22" s="163"/>
      <c r="N22" s="202">
        <f t="shared" si="4"/>
        <v>60.948846000000003</v>
      </c>
      <c r="O22" s="164"/>
      <c r="P22" s="208">
        <f t="shared" si="5"/>
        <v>0</v>
      </c>
      <c r="Q22" s="188">
        <f t="shared" si="6"/>
        <v>315.53884600000004</v>
      </c>
      <c r="R22" s="144"/>
    </row>
    <row r="23" spans="1:18" s="32" customFormat="1" x14ac:dyDescent="0.2">
      <c r="A23" s="171" t="s">
        <v>46</v>
      </c>
      <c r="B23" s="146" t="s">
        <v>47</v>
      </c>
      <c r="C23" s="146"/>
      <c r="D23" s="213"/>
      <c r="E23" s="178"/>
      <c r="F23" s="219">
        <f>F24+F39+F46+F56+F65+F94+F131+F136+F142+F158+F180+F207+F222+F233+F237+F289</f>
        <v>1124265.3828642601</v>
      </c>
      <c r="G23" s="184"/>
      <c r="H23" s="185"/>
      <c r="I23" s="147"/>
      <c r="J23" s="183"/>
      <c r="K23" s="184"/>
      <c r="L23" s="185"/>
      <c r="M23" s="148"/>
      <c r="N23" s="201"/>
      <c r="O23" s="149"/>
      <c r="P23" s="207"/>
      <c r="Q23" s="185"/>
      <c r="R23" s="33"/>
    </row>
    <row r="24" spans="1:18" s="155" customFormat="1" x14ac:dyDescent="0.2">
      <c r="A24" s="173" t="s">
        <v>48</v>
      </c>
      <c r="B24" s="150" t="s">
        <v>49</v>
      </c>
      <c r="C24" s="150"/>
      <c r="D24" s="215"/>
      <c r="E24" s="180"/>
      <c r="F24" s="220">
        <f>SUM(Q25:Q38)</f>
        <v>16835.938210560002</v>
      </c>
      <c r="G24" s="190"/>
      <c r="H24" s="191"/>
      <c r="I24" s="151"/>
      <c r="J24" s="189"/>
      <c r="K24" s="190"/>
      <c r="L24" s="191"/>
      <c r="M24" s="152"/>
      <c r="N24" s="203"/>
      <c r="O24" s="153"/>
      <c r="P24" s="209"/>
      <c r="Q24" s="191"/>
      <c r="R24" s="154"/>
    </row>
    <row r="25" spans="1:18" s="143" customFormat="1" ht="25.5" x14ac:dyDescent="0.2">
      <c r="A25" s="172" t="s">
        <v>50</v>
      </c>
      <c r="B25" s="141" t="s">
        <v>1251</v>
      </c>
      <c r="C25" s="142" t="s">
        <v>42</v>
      </c>
      <c r="D25" s="214">
        <v>192.4</v>
      </c>
      <c r="E25" s="179"/>
      <c r="F25" s="186">
        <v>9.35</v>
      </c>
      <c r="G25" s="187">
        <v>3.22</v>
      </c>
      <c r="H25" s="188">
        <f t="shared" si="0"/>
        <v>12.57</v>
      </c>
      <c r="I25" s="162"/>
      <c r="J25" s="186">
        <f t="shared" si="1"/>
        <v>1798.94</v>
      </c>
      <c r="K25" s="187">
        <f t="shared" si="2"/>
        <v>619.52800000000002</v>
      </c>
      <c r="L25" s="188">
        <f t="shared" si="3"/>
        <v>2418.4679999999998</v>
      </c>
      <c r="M25" s="163"/>
      <c r="N25" s="202">
        <f t="shared" si="4"/>
        <v>578.9812392</v>
      </c>
      <c r="O25" s="164"/>
      <c r="P25" s="208">
        <f t="shared" si="5"/>
        <v>2229.6062360000001</v>
      </c>
      <c r="Q25" s="188">
        <f t="shared" si="6"/>
        <v>2997.4492391999997</v>
      </c>
      <c r="R25" s="144"/>
    </row>
    <row r="26" spans="1:18" s="143" customFormat="1" ht="25.5" x14ac:dyDescent="0.2">
      <c r="A26" s="172" t="s">
        <v>52</v>
      </c>
      <c r="B26" s="141" t="s">
        <v>54</v>
      </c>
      <c r="C26" s="142" t="s">
        <v>42</v>
      </c>
      <c r="D26" s="214">
        <v>731.67</v>
      </c>
      <c r="E26" s="179"/>
      <c r="F26" s="186">
        <v>6.46</v>
      </c>
      <c r="G26" s="187">
        <v>3.23</v>
      </c>
      <c r="H26" s="188">
        <f t="shared" si="0"/>
        <v>9.69</v>
      </c>
      <c r="I26" s="162"/>
      <c r="J26" s="186">
        <f t="shared" si="1"/>
        <v>4726.5882000000001</v>
      </c>
      <c r="K26" s="187">
        <f t="shared" si="2"/>
        <v>2363.2941000000001</v>
      </c>
      <c r="L26" s="188">
        <f t="shared" si="3"/>
        <v>7089.8823000000002</v>
      </c>
      <c r="M26" s="163"/>
      <c r="N26" s="202">
        <f t="shared" si="4"/>
        <v>1697.31782262</v>
      </c>
      <c r="O26" s="164"/>
      <c r="P26" s="208">
        <f t="shared" si="5"/>
        <v>5858.1334150800003</v>
      </c>
      <c r="Q26" s="188">
        <f t="shared" si="6"/>
        <v>8787.2001226200009</v>
      </c>
      <c r="R26" s="144"/>
    </row>
    <row r="27" spans="1:18" s="143" customFormat="1" x14ac:dyDescent="0.2">
      <c r="A27" s="172" t="s">
        <v>55</v>
      </c>
      <c r="B27" s="141" t="s">
        <v>57</v>
      </c>
      <c r="C27" s="142" t="s">
        <v>26</v>
      </c>
      <c r="D27" s="214">
        <v>13.14</v>
      </c>
      <c r="E27" s="179"/>
      <c r="F27" s="186">
        <v>30.33</v>
      </c>
      <c r="G27" s="187">
        <v>15.01</v>
      </c>
      <c r="H27" s="188">
        <f t="shared" si="0"/>
        <v>45.339999999999996</v>
      </c>
      <c r="I27" s="162"/>
      <c r="J27" s="186">
        <f t="shared" si="1"/>
        <v>398.53620000000001</v>
      </c>
      <c r="K27" s="187">
        <f t="shared" si="2"/>
        <v>197.23140000000001</v>
      </c>
      <c r="L27" s="188">
        <f t="shared" si="3"/>
        <v>595.76760000000002</v>
      </c>
      <c r="M27" s="163"/>
      <c r="N27" s="202">
        <f t="shared" si="4"/>
        <v>142.62676343999999</v>
      </c>
      <c r="O27" s="164"/>
      <c r="P27" s="208">
        <f t="shared" si="5"/>
        <v>493.94576628000004</v>
      </c>
      <c r="Q27" s="188">
        <f t="shared" si="6"/>
        <v>738.39436344000001</v>
      </c>
      <c r="R27" s="144"/>
    </row>
    <row r="28" spans="1:18" s="143" customFormat="1" x14ac:dyDescent="0.2">
      <c r="A28" s="172" t="s">
        <v>58</v>
      </c>
      <c r="B28" s="141" t="s">
        <v>60</v>
      </c>
      <c r="C28" s="142" t="s">
        <v>61</v>
      </c>
      <c r="D28" s="214">
        <v>9</v>
      </c>
      <c r="E28" s="179"/>
      <c r="F28" s="186">
        <v>7.07</v>
      </c>
      <c r="G28" s="187">
        <v>2.96</v>
      </c>
      <c r="H28" s="188">
        <f t="shared" si="0"/>
        <v>10.030000000000001</v>
      </c>
      <c r="I28" s="162"/>
      <c r="J28" s="186">
        <f t="shared" si="1"/>
        <v>63.63</v>
      </c>
      <c r="K28" s="187">
        <f t="shared" si="2"/>
        <v>26.64</v>
      </c>
      <c r="L28" s="188">
        <f t="shared" si="3"/>
        <v>90.27000000000001</v>
      </c>
      <c r="M28" s="163"/>
      <c r="N28" s="202">
        <f t="shared" si="4"/>
        <v>21.610638000000002</v>
      </c>
      <c r="O28" s="164"/>
      <c r="P28" s="208">
        <f t="shared" si="5"/>
        <v>78.863022000000001</v>
      </c>
      <c r="Q28" s="188">
        <f t="shared" si="6"/>
        <v>111.88063800000002</v>
      </c>
      <c r="R28" s="144"/>
    </row>
    <row r="29" spans="1:18" s="143" customFormat="1" x14ac:dyDescent="0.2">
      <c r="A29" s="172" t="s">
        <v>62</v>
      </c>
      <c r="B29" s="141" t="s">
        <v>64</v>
      </c>
      <c r="C29" s="142" t="s">
        <v>42</v>
      </c>
      <c r="D29" s="214">
        <v>24.31</v>
      </c>
      <c r="E29" s="179"/>
      <c r="F29" s="186">
        <v>14.7</v>
      </c>
      <c r="G29" s="187">
        <v>13.79</v>
      </c>
      <c r="H29" s="188">
        <f t="shared" si="0"/>
        <v>28.49</v>
      </c>
      <c r="I29" s="162"/>
      <c r="J29" s="186">
        <f t="shared" si="1"/>
        <v>357.35699999999997</v>
      </c>
      <c r="K29" s="187">
        <f t="shared" si="2"/>
        <v>335.23489999999998</v>
      </c>
      <c r="L29" s="188">
        <f t="shared" si="3"/>
        <v>692.5918999999999</v>
      </c>
      <c r="M29" s="163"/>
      <c r="N29" s="202">
        <f t="shared" si="4"/>
        <v>165.80650085999997</v>
      </c>
      <c r="O29" s="164"/>
      <c r="P29" s="208">
        <f t="shared" si="5"/>
        <v>442.90826579999998</v>
      </c>
      <c r="Q29" s="188">
        <f t="shared" si="6"/>
        <v>858.39840085999992</v>
      </c>
      <c r="R29" s="144"/>
    </row>
    <row r="30" spans="1:18" s="143" customFormat="1" x14ac:dyDescent="0.2">
      <c r="A30" s="172" t="s">
        <v>65</v>
      </c>
      <c r="B30" s="141" t="s">
        <v>66</v>
      </c>
      <c r="C30" s="142" t="s">
        <v>42</v>
      </c>
      <c r="D30" s="214">
        <v>1.38</v>
      </c>
      <c r="E30" s="179"/>
      <c r="F30" s="186">
        <v>6.46</v>
      </c>
      <c r="G30" s="187">
        <v>3.23</v>
      </c>
      <c r="H30" s="188">
        <f t="shared" si="0"/>
        <v>9.69</v>
      </c>
      <c r="I30" s="162"/>
      <c r="J30" s="186">
        <f t="shared" si="1"/>
        <v>8.9147999999999996</v>
      </c>
      <c r="K30" s="187">
        <f t="shared" si="2"/>
        <v>4.4573999999999998</v>
      </c>
      <c r="L30" s="188">
        <f t="shared" si="3"/>
        <v>13.372199999999999</v>
      </c>
      <c r="M30" s="163"/>
      <c r="N30" s="202">
        <f t="shared" si="4"/>
        <v>3.2013046799999998</v>
      </c>
      <c r="O30" s="164"/>
      <c r="P30" s="208">
        <f t="shared" si="5"/>
        <v>11.04900312</v>
      </c>
      <c r="Q30" s="188">
        <f t="shared" si="6"/>
        <v>16.573504679999999</v>
      </c>
      <c r="R30" s="144"/>
    </row>
    <row r="31" spans="1:18" s="143" customFormat="1" x14ac:dyDescent="0.2">
      <c r="A31" s="172" t="s">
        <v>67</v>
      </c>
      <c r="B31" s="141" t="s">
        <v>69</v>
      </c>
      <c r="C31" s="142" t="s">
        <v>42</v>
      </c>
      <c r="D31" s="214">
        <v>31.94</v>
      </c>
      <c r="E31" s="179"/>
      <c r="F31" s="186">
        <v>6.29</v>
      </c>
      <c r="G31" s="187">
        <v>0</v>
      </c>
      <c r="H31" s="188">
        <f t="shared" si="0"/>
        <v>6.29</v>
      </c>
      <c r="I31" s="162"/>
      <c r="J31" s="186">
        <f t="shared" si="1"/>
        <v>200.90260000000001</v>
      </c>
      <c r="K31" s="187">
        <f t="shared" si="2"/>
        <v>0</v>
      </c>
      <c r="L31" s="188">
        <f t="shared" si="3"/>
        <v>200.90260000000001</v>
      </c>
      <c r="M31" s="163"/>
      <c r="N31" s="202">
        <f t="shared" si="4"/>
        <v>48.096082440000004</v>
      </c>
      <c r="O31" s="164"/>
      <c r="P31" s="208">
        <f t="shared" si="5"/>
        <v>248.99868244000001</v>
      </c>
      <c r="Q31" s="188">
        <f t="shared" si="6"/>
        <v>248.99868244000001</v>
      </c>
      <c r="R31" s="144"/>
    </row>
    <row r="32" spans="1:18" s="143" customFormat="1" x14ac:dyDescent="0.2">
      <c r="A32" s="172" t="s">
        <v>70</v>
      </c>
      <c r="B32" s="141" t="s">
        <v>72</v>
      </c>
      <c r="C32" s="142" t="s">
        <v>42</v>
      </c>
      <c r="D32" s="214">
        <v>26.88</v>
      </c>
      <c r="E32" s="179"/>
      <c r="F32" s="186">
        <v>5.3</v>
      </c>
      <c r="G32" s="187">
        <v>2.31</v>
      </c>
      <c r="H32" s="188">
        <f t="shared" si="0"/>
        <v>7.6099999999999994</v>
      </c>
      <c r="I32" s="162"/>
      <c r="J32" s="186">
        <f t="shared" si="1"/>
        <v>142.464</v>
      </c>
      <c r="K32" s="187">
        <f t="shared" si="2"/>
        <v>62.092799999999997</v>
      </c>
      <c r="L32" s="188">
        <f t="shared" si="3"/>
        <v>204.55680000000001</v>
      </c>
      <c r="M32" s="163"/>
      <c r="N32" s="202">
        <f t="shared" si="4"/>
        <v>48.970897920000006</v>
      </c>
      <c r="O32" s="164"/>
      <c r="P32" s="208">
        <f t="shared" si="5"/>
        <v>176.5698816</v>
      </c>
      <c r="Q32" s="188">
        <f t="shared" si="6"/>
        <v>253.52769792000004</v>
      </c>
      <c r="R32" s="144"/>
    </row>
    <row r="33" spans="1:18" s="143" customFormat="1" x14ac:dyDescent="0.2">
      <c r="A33" s="172" t="s">
        <v>73</v>
      </c>
      <c r="B33" s="141" t="s">
        <v>75</v>
      </c>
      <c r="C33" s="142" t="s">
        <v>42</v>
      </c>
      <c r="D33" s="214">
        <v>5.62</v>
      </c>
      <c r="E33" s="179"/>
      <c r="F33" s="186">
        <v>3.14</v>
      </c>
      <c r="G33" s="187">
        <v>0</v>
      </c>
      <c r="H33" s="188">
        <f t="shared" si="0"/>
        <v>3.14</v>
      </c>
      <c r="I33" s="162"/>
      <c r="J33" s="186">
        <f t="shared" si="1"/>
        <v>17.646800000000002</v>
      </c>
      <c r="K33" s="187">
        <f t="shared" si="2"/>
        <v>0</v>
      </c>
      <c r="L33" s="188">
        <f t="shared" si="3"/>
        <v>17.646800000000002</v>
      </c>
      <c r="M33" s="163"/>
      <c r="N33" s="202">
        <f t="shared" si="4"/>
        <v>4.224643920000001</v>
      </c>
      <c r="O33" s="164"/>
      <c r="P33" s="208">
        <f t="shared" si="5"/>
        <v>21.871443920000004</v>
      </c>
      <c r="Q33" s="188">
        <f t="shared" si="6"/>
        <v>21.871443920000004</v>
      </c>
      <c r="R33" s="144"/>
    </row>
    <row r="34" spans="1:18" s="143" customFormat="1" x14ac:dyDescent="0.2">
      <c r="A34" s="172" t="s">
        <v>76</v>
      </c>
      <c r="B34" s="141" t="s">
        <v>78</v>
      </c>
      <c r="C34" s="142" t="s">
        <v>42</v>
      </c>
      <c r="D34" s="214">
        <v>2.66</v>
      </c>
      <c r="E34" s="179"/>
      <c r="F34" s="186">
        <v>11.29</v>
      </c>
      <c r="G34" s="187">
        <v>5.87</v>
      </c>
      <c r="H34" s="188">
        <f t="shared" si="0"/>
        <v>17.16</v>
      </c>
      <c r="I34" s="162"/>
      <c r="J34" s="186">
        <f t="shared" si="1"/>
        <v>30.031399999999998</v>
      </c>
      <c r="K34" s="187">
        <f t="shared" si="2"/>
        <v>15.6142</v>
      </c>
      <c r="L34" s="188">
        <f t="shared" si="3"/>
        <v>45.645600000000002</v>
      </c>
      <c r="M34" s="163"/>
      <c r="N34" s="202">
        <f t="shared" si="4"/>
        <v>10.927556640000001</v>
      </c>
      <c r="O34" s="164"/>
      <c r="P34" s="208">
        <f t="shared" si="5"/>
        <v>37.220917159999999</v>
      </c>
      <c r="Q34" s="188">
        <f t="shared" si="6"/>
        <v>56.573156640000008</v>
      </c>
      <c r="R34" s="144"/>
    </row>
    <row r="35" spans="1:18" s="143" customFormat="1" x14ac:dyDescent="0.2">
      <c r="A35" s="172" t="s">
        <v>1305</v>
      </c>
      <c r="B35" s="141" t="s">
        <v>83</v>
      </c>
      <c r="C35" s="142" t="s">
        <v>42</v>
      </c>
      <c r="D35" s="214">
        <v>1.96</v>
      </c>
      <c r="E35" s="179"/>
      <c r="F35" s="186">
        <v>11.29</v>
      </c>
      <c r="G35" s="187">
        <v>5.87</v>
      </c>
      <c r="H35" s="188">
        <f t="shared" si="0"/>
        <v>17.16</v>
      </c>
      <c r="I35" s="162"/>
      <c r="J35" s="186">
        <f t="shared" si="1"/>
        <v>22.128399999999999</v>
      </c>
      <c r="K35" s="187">
        <f t="shared" si="2"/>
        <v>11.5052</v>
      </c>
      <c r="L35" s="188">
        <f t="shared" si="3"/>
        <v>33.633600000000001</v>
      </c>
      <c r="M35" s="163"/>
      <c r="N35" s="202">
        <f t="shared" si="4"/>
        <v>8.0518838400000003</v>
      </c>
      <c r="O35" s="164"/>
      <c r="P35" s="208">
        <f t="shared" si="5"/>
        <v>27.42593896</v>
      </c>
      <c r="Q35" s="188">
        <f t="shared" si="6"/>
        <v>41.685483840000003</v>
      </c>
      <c r="R35" s="144"/>
    </row>
    <row r="36" spans="1:18" s="143" customFormat="1" x14ac:dyDescent="0.2">
      <c r="A36" s="172" t="s">
        <v>1306</v>
      </c>
      <c r="B36" s="141" t="s">
        <v>86</v>
      </c>
      <c r="C36" s="142" t="s">
        <v>42</v>
      </c>
      <c r="D36" s="214">
        <v>12</v>
      </c>
      <c r="E36" s="179"/>
      <c r="F36" s="186">
        <v>32.770000000000003</v>
      </c>
      <c r="G36" s="187">
        <v>16.190000000000001</v>
      </c>
      <c r="H36" s="188">
        <f t="shared" si="0"/>
        <v>48.960000000000008</v>
      </c>
      <c r="I36" s="162"/>
      <c r="J36" s="186">
        <f t="shared" si="1"/>
        <v>393.24</v>
      </c>
      <c r="K36" s="187">
        <f t="shared" si="2"/>
        <v>194.28000000000003</v>
      </c>
      <c r="L36" s="188">
        <f t="shared" si="3"/>
        <v>587.52</v>
      </c>
      <c r="M36" s="163"/>
      <c r="N36" s="202">
        <f t="shared" si="4"/>
        <v>140.652288</v>
      </c>
      <c r="O36" s="164"/>
      <c r="P36" s="208">
        <f t="shared" si="5"/>
        <v>487.38165600000002</v>
      </c>
      <c r="Q36" s="188">
        <f t="shared" si="6"/>
        <v>728.17228799999998</v>
      </c>
      <c r="R36" s="144"/>
    </row>
    <row r="37" spans="1:18" s="143" customFormat="1" x14ac:dyDescent="0.2">
      <c r="A37" s="172" t="s">
        <v>1307</v>
      </c>
      <c r="B37" s="141" t="s">
        <v>1252</v>
      </c>
      <c r="C37" s="142" t="s">
        <v>42</v>
      </c>
      <c r="D37" s="214">
        <v>505.55</v>
      </c>
      <c r="E37" s="179"/>
      <c r="F37" s="186">
        <v>1.86</v>
      </c>
      <c r="G37" s="187">
        <v>0.84</v>
      </c>
      <c r="H37" s="188">
        <f t="shared" si="0"/>
        <v>2.7</v>
      </c>
      <c r="I37" s="162"/>
      <c r="J37" s="186">
        <f t="shared" si="1"/>
        <v>940.32300000000009</v>
      </c>
      <c r="K37" s="187">
        <f t="shared" si="2"/>
        <v>424.66199999999998</v>
      </c>
      <c r="L37" s="188">
        <f t="shared" si="3"/>
        <v>1364.9850000000001</v>
      </c>
      <c r="M37" s="163"/>
      <c r="N37" s="202">
        <f t="shared" si="4"/>
        <v>326.77740900000003</v>
      </c>
      <c r="O37" s="164"/>
      <c r="P37" s="208">
        <f t="shared" si="5"/>
        <v>1165.4363262000002</v>
      </c>
      <c r="Q37" s="188">
        <f t="shared" si="6"/>
        <v>1691.7624090000002</v>
      </c>
      <c r="R37" s="144"/>
    </row>
    <row r="38" spans="1:18" s="143" customFormat="1" x14ac:dyDescent="0.2">
      <c r="A38" s="172" t="s">
        <v>1308</v>
      </c>
      <c r="B38" s="141" t="s">
        <v>91</v>
      </c>
      <c r="C38" s="142" t="s">
        <v>35</v>
      </c>
      <c r="D38" s="214">
        <v>10</v>
      </c>
      <c r="E38" s="179"/>
      <c r="F38" s="186">
        <v>17.010000000000002</v>
      </c>
      <c r="G38" s="187">
        <v>5.86</v>
      </c>
      <c r="H38" s="188">
        <f t="shared" si="0"/>
        <v>22.87</v>
      </c>
      <c r="I38" s="162"/>
      <c r="J38" s="186">
        <f t="shared" si="1"/>
        <v>170.10000000000002</v>
      </c>
      <c r="K38" s="187">
        <f t="shared" si="2"/>
        <v>58.6</v>
      </c>
      <c r="L38" s="188">
        <f t="shared" si="3"/>
        <v>228.70000000000002</v>
      </c>
      <c r="M38" s="163"/>
      <c r="N38" s="202">
        <f t="shared" si="4"/>
        <v>54.750780000000006</v>
      </c>
      <c r="O38" s="164"/>
      <c r="P38" s="208">
        <f t="shared" si="5"/>
        <v>210.82194000000004</v>
      </c>
      <c r="Q38" s="188">
        <f t="shared" si="6"/>
        <v>283.45078000000001</v>
      </c>
      <c r="R38" s="144"/>
    </row>
    <row r="39" spans="1:18" s="155" customFormat="1" ht="38.25" x14ac:dyDescent="0.2">
      <c r="A39" s="173" t="s">
        <v>92</v>
      </c>
      <c r="B39" s="150" t="s">
        <v>93</v>
      </c>
      <c r="C39" s="150"/>
      <c r="D39" s="215"/>
      <c r="E39" s="180"/>
      <c r="F39" s="220">
        <f>SUM(Q40:Q45)</f>
        <v>7165.5948182000011</v>
      </c>
      <c r="G39" s="190"/>
      <c r="H39" s="191"/>
      <c r="I39" s="151"/>
      <c r="J39" s="189"/>
      <c r="K39" s="190"/>
      <c r="L39" s="191"/>
      <c r="M39" s="152"/>
      <c r="N39" s="203"/>
      <c r="O39" s="153"/>
      <c r="P39" s="209"/>
      <c r="Q39" s="191"/>
      <c r="R39" s="154"/>
    </row>
    <row r="40" spans="1:18" s="143" customFormat="1" ht="25.5" x14ac:dyDescent="0.2">
      <c r="A40" s="172" t="s">
        <v>94</v>
      </c>
      <c r="B40" s="141" t="s">
        <v>96</v>
      </c>
      <c r="C40" s="142" t="s">
        <v>26</v>
      </c>
      <c r="D40" s="214">
        <v>0.5</v>
      </c>
      <c r="E40" s="179"/>
      <c r="F40" s="186">
        <v>312.82</v>
      </c>
      <c r="G40" s="187">
        <v>176</v>
      </c>
      <c r="H40" s="188">
        <f t="shared" si="0"/>
        <v>488.82</v>
      </c>
      <c r="I40" s="162"/>
      <c r="J40" s="186">
        <f t="shared" si="1"/>
        <v>156.41</v>
      </c>
      <c r="K40" s="187">
        <f t="shared" si="2"/>
        <v>88</v>
      </c>
      <c r="L40" s="188">
        <f t="shared" si="3"/>
        <v>244.41</v>
      </c>
      <c r="M40" s="163"/>
      <c r="N40" s="202">
        <f t="shared" si="4"/>
        <v>58.511753999999996</v>
      </c>
      <c r="O40" s="164"/>
      <c r="P40" s="208">
        <f t="shared" si="5"/>
        <v>193.85455400000001</v>
      </c>
      <c r="Q40" s="188">
        <f t="shared" si="6"/>
        <v>302.92175400000002</v>
      </c>
      <c r="R40" s="144"/>
    </row>
    <row r="41" spans="1:18" s="143" customFormat="1" x14ac:dyDescent="0.2">
      <c r="A41" s="172" t="s">
        <v>97</v>
      </c>
      <c r="B41" s="141" t="s">
        <v>99</v>
      </c>
      <c r="C41" s="142" t="s">
        <v>35</v>
      </c>
      <c r="D41" s="214">
        <v>80</v>
      </c>
      <c r="E41" s="179"/>
      <c r="F41" s="186">
        <v>18.2</v>
      </c>
      <c r="G41" s="187">
        <v>6.04</v>
      </c>
      <c r="H41" s="188">
        <f t="shared" si="0"/>
        <v>24.24</v>
      </c>
      <c r="I41" s="162"/>
      <c r="J41" s="186">
        <f t="shared" si="1"/>
        <v>1456</v>
      </c>
      <c r="K41" s="187">
        <f t="shared" si="2"/>
        <v>483.2</v>
      </c>
      <c r="L41" s="188">
        <f t="shared" si="3"/>
        <v>1939.2</v>
      </c>
      <c r="M41" s="163"/>
      <c r="N41" s="202">
        <f t="shared" si="4"/>
        <v>464.24448000000001</v>
      </c>
      <c r="O41" s="164"/>
      <c r="P41" s="208">
        <f t="shared" si="5"/>
        <v>1804.5664000000002</v>
      </c>
      <c r="Q41" s="188">
        <f t="shared" si="6"/>
        <v>2403.4444800000001</v>
      </c>
      <c r="R41" s="144"/>
    </row>
    <row r="42" spans="1:18" s="143" customFormat="1" x14ac:dyDescent="0.2">
      <c r="A42" s="172" t="s">
        <v>100</v>
      </c>
      <c r="B42" s="141" t="s">
        <v>102</v>
      </c>
      <c r="C42" s="142" t="s">
        <v>35</v>
      </c>
      <c r="D42" s="214">
        <v>80</v>
      </c>
      <c r="E42" s="179"/>
      <c r="F42" s="186">
        <v>11.55</v>
      </c>
      <c r="G42" s="187">
        <v>6.04</v>
      </c>
      <c r="H42" s="188">
        <f t="shared" si="0"/>
        <v>17.59</v>
      </c>
      <c r="I42" s="162"/>
      <c r="J42" s="186">
        <f t="shared" si="1"/>
        <v>924</v>
      </c>
      <c r="K42" s="187">
        <f t="shared" si="2"/>
        <v>483.2</v>
      </c>
      <c r="L42" s="188">
        <f t="shared" si="3"/>
        <v>1407.2</v>
      </c>
      <c r="M42" s="163"/>
      <c r="N42" s="202">
        <f t="shared" si="4"/>
        <v>336.88368000000003</v>
      </c>
      <c r="O42" s="164"/>
      <c r="P42" s="208">
        <f t="shared" si="5"/>
        <v>1145.2056</v>
      </c>
      <c r="Q42" s="188">
        <f t="shared" si="6"/>
        <v>1744.0836800000002</v>
      </c>
      <c r="R42" s="144"/>
    </row>
    <row r="43" spans="1:18" s="143" customFormat="1" ht="25.5" x14ac:dyDescent="0.2">
      <c r="A43" s="172" t="s">
        <v>103</v>
      </c>
      <c r="B43" s="141" t="s">
        <v>105</v>
      </c>
      <c r="C43" s="142" t="s">
        <v>106</v>
      </c>
      <c r="D43" s="214">
        <v>200</v>
      </c>
      <c r="E43" s="179"/>
      <c r="F43" s="186">
        <v>0</v>
      </c>
      <c r="G43" s="187">
        <v>5.76</v>
      </c>
      <c r="H43" s="188">
        <f t="shared" si="0"/>
        <v>5.76</v>
      </c>
      <c r="I43" s="162"/>
      <c r="J43" s="186">
        <f t="shared" si="1"/>
        <v>0</v>
      </c>
      <c r="K43" s="187">
        <f t="shared" si="2"/>
        <v>1152</v>
      </c>
      <c r="L43" s="188">
        <f t="shared" si="3"/>
        <v>1152</v>
      </c>
      <c r="M43" s="163"/>
      <c r="N43" s="202">
        <f t="shared" si="4"/>
        <v>275.78879999999998</v>
      </c>
      <c r="O43" s="164"/>
      <c r="P43" s="208">
        <f t="shared" si="5"/>
        <v>0</v>
      </c>
      <c r="Q43" s="188">
        <f t="shared" si="6"/>
        <v>1427.7888</v>
      </c>
      <c r="R43" s="144"/>
    </row>
    <row r="44" spans="1:18" s="143" customFormat="1" x14ac:dyDescent="0.2">
      <c r="A44" s="172" t="s">
        <v>107</v>
      </c>
      <c r="B44" s="141" t="s">
        <v>109</v>
      </c>
      <c r="C44" s="142" t="s">
        <v>106</v>
      </c>
      <c r="D44" s="214">
        <v>24</v>
      </c>
      <c r="E44" s="179"/>
      <c r="F44" s="186">
        <v>0</v>
      </c>
      <c r="G44" s="187">
        <v>35.25</v>
      </c>
      <c r="H44" s="188">
        <f t="shared" si="0"/>
        <v>35.25</v>
      </c>
      <c r="I44" s="162"/>
      <c r="J44" s="186">
        <f t="shared" si="1"/>
        <v>0</v>
      </c>
      <c r="K44" s="187">
        <f t="shared" si="2"/>
        <v>846</v>
      </c>
      <c r="L44" s="188">
        <f t="shared" si="3"/>
        <v>846</v>
      </c>
      <c r="M44" s="163"/>
      <c r="N44" s="202">
        <f t="shared" si="4"/>
        <v>202.5324</v>
      </c>
      <c r="O44" s="164"/>
      <c r="P44" s="208">
        <f t="shared" si="5"/>
        <v>0</v>
      </c>
      <c r="Q44" s="188">
        <f t="shared" si="6"/>
        <v>1048.5324000000001</v>
      </c>
      <c r="R44" s="144"/>
    </row>
    <row r="45" spans="1:18" s="143" customFormat="1" ht="25.5" x14ac:dyDescent="0.2">
      <c r="A45" s="172" t="s">
        <v>110</v>
      </c>
      <c r="B45" s="141" t="s">
        <v>112</v>
      </c>
      <c r="C45" s="142" t="s">
        <v>26</v>
      </c>
      <c r="D45" s="214">
        <v>0.3</v>
      </c>
      <c r="E45" s="179"/>
      <c r="F45" s="186">
        <v>96.75</v>
      </c>
      <c r="G45" s="187">
        <v>545.55999999999995</v>
      </c>
      <c r="H45" s="188">
        <f t="shared" si="0"/>
        <v>642.30999999999995</v>
      </c>
      <c r="I45" s="162"/>
      <c r="J45" s="186">
        <f t="shared" si="1"/>
        <v>29.024999999999999</v>
      </c>
      <c r="K45" s="187">
        <f t="shared" si="2"/>
        <v>163.66799999999998</v>
      </c>
      <c r="L45" s="188">
        <f t="shared" si="3"/>
        <v>192.69299999999998</v>
      </c>
      <c r="M45" s="163"/>
      <c r="N45" s="202">
        <f t="shared" si="4"/>
        <v>46.130704199999997</v>
      </c>
      <c r="O45" s="164"/>
      <c r="P45" s="208">
        <f t="shared" si="5"/>
        <v>35.973585</v>
      </c>
      <c r="Q45" s="188">
        <f t="shared" si="6"/>
        <v>238.82370419999998</v>
      </c>
      <c r="R45" s="144"/>
    </row>
    <row r="46" spans="1:18" s="155" customFormat="1" x14ac:dyDescent="0.2">
      <c r="A46" s="173" t="s">
        <v>113</v>
      </c>
      <c r="B46" s="150" t="s">
        <v>114</v>
      </c>
      <c r="C46" s="150"/>
      <c r="D46" s="215"/>
      <c r="E46" s="180"/>
      <c r="F46" s="220">
        <f>SUM(Q47:Q55)</f>
        <v>25779.265055420001</v>
      </c>
      <c r="G46" s="190"/>
      <c r="H46" s="191"/>
      <c r="I46" s="151"/>
      <c r="J46" s="189"/>
      <c r="K46" s="190"/>
      <c r="L46" s="191"/>
      <c r="M46" s="152"/>
      <c r="N46" s="203"/>
      <c r="O46" s="153"/>
      <c r="P46" s="209"/>
      <c r="Q46" s="191"/>
      <c r="R46" s="154"/>
    </row>
    <row r="47" spans="1:18" s="143" customFormat="1" x14ac:dyDescent="0.2">
      <c r="A47" s="172" t="s">
        <v>115</v>
      </c>
      <c r="B47" s="141" t="s">
        <v>116</v>
      </c>
      <c r="C47" s="142" t="s">
        <v>42</v>
      </c>
      <c r="D47" s="214">
        <v>121.49</v>
      </c>
      <c r="E47" s="179"/>
      <c r="F47" s="186">
        <v>1.86</v>
      </c>
      <c r="G47" s="187">
        <v>0.84</v>
      </c>
      <c r="H47" s="188">
        <f t="shared" si="0"/>
        <v>2.7</v>
      </c>
      <c r="I47" s="162"/>
      <c r="J47" s="186">
        <f t="shared" si="1"/>
        <v>225.97139999999999</v>
      </c>
      <c r="K47" s="187">
        <f t="shared" si="2"/>
        <v>102.05159999999999</v>
      </c>
      <c r="L47" s="188">
        <f t="shared" si="3"/>
        <v>328.02299999999997</v>
      </c>
      <c r="M47" s="163"/>
      <c r="N47" s="202">
        <f t="shared" si="4"/>
        <v>78.528706199999988</v>
      </c>
      <c r="O47" s="164"/>
      <c r="P47" s="208">
        <f t="shared" si="5"/>
        <v>280.06895315999998</v>
      </c>
      <c r="Q47" s="188">
        <f t="shared" si="6"/>
        <v>406.55170619999996</v>
      </c>
      <c r="R47" s="144"/>
    </row>
    <row r="48" spans="1:18" s="143" customFormat="1" x14ac:dyDescent="0.2">
      <c r="A48" s="172" t="s">
        <v>117</v>
      </c>
      <c r="B48" s="141" t="s">
        <v>118</v>
      </c>
      <c r="C48" s="142" t="s">
        <v>42</v>
      </c>
      <c r="D48" s="214">
        <v>108.74</v>
      </c>
      <c r="E48" s="179"/>
      <c r="F48" s="186">
        <v>1.86</v>
      </c>
      <c r="G48" s="187">
        <v>0.84</v>
      </c>
      <c r="H48" s="188">
        <f t="shared" si="0"/>
        <v>2.7</v>
      </c>
      <c r="I48" s="162"/>
      <c r="J48" s="186">
        <f t="shared" si="1"/>
        <v>202.25640000000001</v>
      </c>
      <c r="K48" s="187">
        <f t="shared" si="2"/>
        <v>91.341599999999985</v>
      </c>
      <c r="L48" s="188">
        <f t="shared" si="3"/>
        <v>293.59800000000001</v>
      </c>
      <c r="M48" s="163"/>
      <c r="N48" s="202">
        <f t="shared" si="4"/>
        <v>70.287361200000007</v>
      </c>
      <c r="O48" s="164"/>
      <c r="P48" s="208">
        <f t="shared" si="5"/>
        <v>250.67658216000004</v>
      </c>
      <c r="Q48" s="188">
        <f t="shared" si="6"/>
        <v>363.88536120000003</v>
      </c>
      <c r="R48" s="144"/>
    </row>
    <row r="49" spans="1:18" s="143" customFormat="1" ht="25.5" x14ac:dyDescent="0.2">
      <c r="A49" s="172" t="s">
        <v>119</v>
      </c>
      <c r="B49" s="141" t="s">
        <v>121</v>
      </c>
      <c r="C49" s="142" t="s">
        <v>42</v>
      </c>
      <c r="D49" s="214">
        <v>121.49</v>
      </c>
      <c r="E49" s="179"/>
      <c r="F49" s="186">
        <v>4.16</v>
      </c>
      <c r="G49" s="187">
        <v>3.79</v>
      </c>
      <c r="H49" s="188">
        <f t="shared" si="0"/>
        <v>7.95</v>
      </c>
      <c r="I49" s="162"/>
      <c r="J49" s="186">
        <f t="shared" si="1"/>
        <v>505.39839999999998</v>
      </c>
      <c r="K49" s="187">
        <f t="shared" si="2"/>
        <v>460.44709999999998</v>
      </c>
      <c r="L49" s="188">
        <f t="shared" si="3"/>
        <v>965.8454999999999</v>
      </c>
      <c r="M49" s="163"/>
      <c r="N49" s="202">
        <f t="shared" si="4"/>
        <v>231.22341269999998</v>
      </c>
      <c r="O49" s="164"/>
      <c r="P49" s="208">
        <f t="shared" si="5"/>
        <v>626.39077696000004</v>
      </c>
      <c r="Q49" s="188">
        <f t="shared" si="6"/>
        <v>1197.0689126999998</v>
      </c>
      <c r="R49" s="144"/>
    </row>
    <row r="50" spans="1:18" s="143" customFormat="1" ht="25.5" x14ac:dyDescent="0.2">
      <c r="A50" s="172" t="s">
        <v>122</v>
      </c>
      <c r="B50" s="141" t="s">
        <v>123</v>
      </c>
      <c r="C50" s="142" t="s">
        <v>42</v>
      </c>
      <c r="D50" s="214">
        <v>108.74</v>
      </c>
      <c r="E50" s="179"/>
      <c r="F50" s="186">
        <v>4.16</v>
      </c>
      <c r="G50" s="187">
        <v>3.79</v>
      </c>
      <c r="H50" s="188">
        <f t="shared" si="0"/>
        <v>7.95</v>
      </c>
      <c r="I50" s="162"/>
      <c r="J50" s="186">
        <f t="shared" si="1"/>
        <v>452.35840000000002</v>
      </c>
      <c r="K50" s="187">
        <f t="shared" si="2"/>
        <v>412.12459999999999</v>
      </c>
      <c r="L50" s="188">
        <f t="shared" si="3"/>
        <v>864.48299999999995</v>
      </c>
      <c r="M50" s="163"/>
      <c r="N50" s="202">
        <f t="shared" si="4"/>
        <v>206.9572302</v>
      </c>
      <c r="O50" s="164"/>
      <c r="P50" s="208">
        <f t="shared" si="5"/>
        <v>560.6530009600001</v>
      </c>
      <c r="Q50" s="188">
        <f t="shared" si="6"/>
        <v>1071.4402302000001</v>
      </c>
      <c r="R50" s="144"/>
    </row>
    <row r="51" spans="1:18" s="143" customFormat="1" ht="38.25" x14ac:dyDescent="0.2">
      <c r="A51" s="172" t="s">
        <v>124</v>
      </c>
      <c r="B51" s="141" t="s">
        <v>126</v>
      </c>
      <c r="C51" s="142" t="s">
        <v>42</v>
      </c>
      <c r="D51" s="214">
        <v>129</v>
      </c>
      <c r="E51" s="179"/>
      <c r="F51" s="186">
        <v>10.98</v>
      </c>
      <c r="G51" s="187">
        <v>17.399999999999999</v>
      </c>
      <c r="H51" s="188">
        <f t="shared" si="0"/>
        <v>28.38</v>
      </c>
      <c r="I51" s="162"/>
      <c r="J51" s="186">
        <f t="shared" si="1"/>
        <v>1416.42</v>
      </c>
      <c r="K51" s="187">
        <f t="shared" si="2"/>
        <v>2244.6</v>
      </c>
      <c r="L51" s="188">
        <f t="shared" si="3"/>
        <v>3661.02</v>
      </c>
      <c r="M51" s="163"/>
      <c r="N51" s="202">
        <f t="shared" si="4"/>
        <v>876.44818799999996</v>
      </c>
      <c r="O51" s="164"/>
      <c r="P51" s="208">
        <f t="shared" si="5"/>
        <v>1755.5109480000001</v>
      </c>
      <c r="Q51" s="188">
        <f t="shared" si="6"/>
        <v>4537.4681879999998</v>
      </c>
      <c r="R51" s="144"/>
    </row>
    <row r="52" spans="1:18" s="143" customFormat="1" ht="25.5" x14ac:dyDescent="0.2">
      <c r="A52" s="172" t="s">
        <v>127</v>
      </c>
      <c r="B52" s="141" t="s">
        <v>128</v>
      </c>
      <c r="C52" s="142" t="s">
        <v>42</v>
      </c>
      <c r="D52" s="214">
        <v>108.74</v>
      </c>
      <c r="E52" s="179"/>
      <c r="F52" s="186">
        <v>10.98</v>
      </c>
      <c r="G52" s="187">
        <v>17.399999999999999</v>
      </c>
      <c r="H52" s="188">
        <f t="shared" si="0"/>
        <v>28.38</v>
      </c>
      <c r="I52" s="162"/>
      <c r="J52" s="186">
        <f t="shared" si="1"/>
        <v>1193.9652000000001</v>
      </c>
      <c r="K52" s="187">
        <f t="shared" si="2"/>
        <v>1892.0759999999998</v>
      </c>
      <c r="L52" s="188">
        <f t="shared" si="3"/>
        <v>3086.0411999999997</v>
      </c>
      <c r="M52" s="163"/>
      <c r="N52" s="202">
        <f t="shared" si="4"/>
        <v>738.7982632799999</v>
      </c>
      <c r="O52" s="164"/>
      <c r="P52" s="208">
        <f t="shared" si="5"/>
        <v>1479.8004688800002</v>
      </c>
      <c r="Q52" s="188">
        <f t="shared" si="6"/>
        <v>3824.8394632799996</v>
      </c>
      <c r="R52" s="144"/>
    </row>
    <row r="53" spans="1:18" s="143" customFormat="1" x14ac:dyDescent="0.2">
      <c r="A53" s="172" t="s">
        <v>129</v>
      </c>
      <c r="B53" s="141" t="s">
        <v>131</v>
      </c>
      <c r="C53" s="142" t="s">
        <v>42</v>
      </c>
      <c r="D53" s="214">
        <v>121.49</v>
      </c>
      <c r="E53" s="179"/>
      <c r="F53" s="186">
        <v>7.81</v>
      </c>
      <c r="G53" s="187">
        <v>4.51</v>
      </c>
      <c r="H53" s="188">
        <f t="shared" si="0"/>
        <v>12.32</v>
      </c>
      <c r="I53" s="162"/>
      <c r="J53" s="186">
        <f t="shared" si="1"/>
        <v>948.8368999999999</v>
      </c>
      <c r="K53" s="187">
        <f t="shared" si="2"/>
        <v>547.91989999999998</v>
      </c>
      <c r="L53" s="188">
        <f t="shared" si="3"/>
        <v>1496.7567999999999</v>
      </c>
      <c r="M53" s="163"/>
      <c r="N53" s="202">
        <f t="shared" si="4"/>
        <v>358.32357791999999</v>
      </c>
      <c r="O53" s="164"/>
      <c r="P53" s="208">
        <f t="shared" si="5"/>
        <v>1175.9884538599999</v>
      </c>
      <c r="Q53" s="188">
        <f t="shared" si="6"/>
        <v>1855.08037792</v>
      </c>
      <c r="R53" s="144"/>
    </row>
    <row r="54" spans="1:18" s="143" customFormat="1" x14ac:dyDescent="0.2">
      <c r="A54" s="172" t="s">
        <v>132</v>
      </c>
      <c r="B54" s="141" t="s">
        <v>133</v>
      </c>
      <c r="C54" s="142" t="s">
        <v>42</v>
      </c>
      <c r="D54" s="214">
        <v>108.74</v>
      </c>
      <c r="E54" s="179"/>
      <c r="F54" s="186">
        <v>7.81</v>
      </c>
      <c r="G54" s="187">
        <v>4.51</v>
      </c>
      <c r="H54" s="188">
        <f t="shared" si="0"/>
        <v>12.32</v>
      </c>
      <c r="I54" s="162"/>
      <c r="J54" s="186">
        <f t="shared" si="1"/>
        <v>849.25939999999991</v>
      </c>
      <c r="K54" s="187">
        <f t="shared" si="2"/>
        <v>490.41739999999993</v>
      </c>
      <c r="L54" s="188">
        <f t="shared" si="3"/>
        <v>1339.6767999999997</v>
      </c>
      <c r="M54" s="163"/>
      <c r="N54" s="202">
        <f t="shared" si="4"/>
        <v>320.71862591999997</v>
      </c>
      <c r="O54" s="164"/>
      <c r="P54" s="208">
        <f t="shared" si="5"/>
        <v>1052.5721003599999</v>
      </c>
      <c r="Q54" s="188">
        <f t="shared" si="6"/>
        <v>1660.3954259199998</v>
      </c>
      <c r="R54" s="144"/>
    </row>
    <row r="55" spans="1:18" s="143" customFormat="1" ht="38.25" x14ac:dyDescent="0.2">
      <c r="A55" s="172" t="s">
        <v>134</v>
      </c>
      <c r="B55" s="141" t="s">
        <v>136</v>
      </c>
      <c r="C55" s="142" t="s">
        <v>42</v>
      </c>
      <c r="D55" s="214">
        <v>85</v>
      </c>
      <c r="E55" s="179"/>
      <c r="F55" s="186">
        <v>19.559999999999999</v>
      </c>
      <c r="G55" s="187">
        <v>83.55</v>
      </c>
      <c r="H55" s="188">
        <f t="shared" si="0"/>
        <v>103.11</v>
      </c>
      <c r="I55" s="162"/>
      <c r="J55" s="186">
        <f t="shared" si="1"/>
        <v>1662.6</v>
      </c>
      <c r="K55" s="187">
        <f t="shared" si="2"/>
        <v>7101.75</v>
      </c>
      <c r="L55" s="188">
        <f t="shared" si="3"/>
        <v>8764.35</v>
      </c>
      <c r="M55" s="163"/>
      <c r="N55" s="202">
        <f t="shared" si="4"/>
        <v>2098.1853900000001</v>
      </c>
      <c r="O55" s="164"/>
      <c r="P55" s="208">
        <f t="shared" si="5"/>
        <v>2060.62644</v>
      </c>
      <c r="Q55" s="188">
        <f t="shared" si="6"/>
        <v>10862.535390000001</v>
      </c>
      <c r="R55" s="144"/>
    </row>
    <row r="56" spans="1:18" s="155" customFormat="1" x14ac:dyDescent="0.2">
      <c r="A56" s="173" t="s">
        <v>137</v>
      </c>
      <c r="B56" s="150" t="s">
        <v>138</v>
      </c>
      <c r="C56" s="150"/>
      <c r="D56" s="215"/>
      <c r="E56" s="180"/>
      <c r="F56" s="220">
        <f>SUM(Q57:Q64)</f>
        <v>28007.620117120001</v>
      </c>
      <c r="G56" s="190"/>
      <c r="H56" s="191"/>
      <c r="I56" s="151"/>
      <c r="J56" s="189"/>
      <c r="K56" s="190"/>
      <c r="L56" s="191"/>
      <c r="M56" s="152"/>
      <c r="N56" s="203"/>
      <c r="O56" s="153"/>
      <c r="P56" s="209"/>
      <c r="Q56" s="191"/>
      <c r="R56" s="154"/>
    </row>
    <row r="57" spans="1:18" s="143" customFormat="1" ht="25.5" x14ac:dyDescent="0.2">
      <c r="A57" s="172" t="s">
        <v>139</v>
      </c>
      <c r="B57" s="141" t="s">
        <v>141</v>
      </c>
      <c r="C57" s="142" t="s">
        <v>42</v>
      </c>
      <c r="D57" s="214">
        <v>152.55000000000001</v>
      </c>
      <c r="E57" s="179"/>
      <c r="F57" s="186">
        <v>9.31</v>
      </c>
      <c r="G57" s="187">
        <v>83.75</v>
      </c>
      <c r="H57" s="188">
        <f t="shared" si="0"/>
        <v>93.06</v>
      </c>
      <c r="I57" s="162"/>
      <c r="J57" s="186">
        <f t="shared" si="1"/>
        <v>1420.2405000000001</v>
      </c>
      <c r="K57" s="187">
        <f t="shared" si="2"/>
        <v>12776.062500000002</v>
      </c>
      <c r="L57" s="188">
        <f t="shared" si="3"/>
        <v>14196.303000000002</v>
      </c>
      <c r="M57" s="163"/>
      <c r="N57" s="202">
        <f t="shared" si="4"/>
        <v>3398.5949382000003</v>
      </c>
      <c r="O57" s="164"/>
      <c r="P57" s="208">
        <f t="shared" si="5"/>
        <v>1760.2460757000001</v>
      </c>
      <c r="Q57" s="188">
        <f t="shared" si="6"/>
        <v>17594.897938200003</v>
      </c>
      <c r="R57" s="144"/>
    </row>
    <row r="58" spans="1:18" s="143" customFormat="1" x14ac:dyDescent="0.2">
      <c r="A58" s="172" t="s">
        <v>142</v>
      </c>
      <c r="B58" s="141" t="s">
        <v>144</v>
      </c>
      <c r="C58" s="142" t="s">
        <v>42</v>
      </c>
      <c r="D58" s="214">
        <v>74.16</v>
      </c>
      <c r="E58" s="179"/>
      <c r="F58" s="186">
        <v>38.9</v>
      </c>
      <c r="G58" s="187">
        <v>45.88</v>
      </c>
      <c r="H58" s="188">
        <f t="shared" si="0"/>
        <v>84.78</v>
      </c>
      <c r="I58" s="162"/>
      <c r="J58" s="186">
        <f t="shared" si="1"/>
        <v>2884.8239999999996</v>
      </c>
      <c r="K58" s="187">
        <f t="shared" si="2"/>
        <v>3402.4607999999998</v>
      </c>
      <c r="L58" s="188">
        <f t="shared" si="3"/>
        <v>6287.2847999999994</v>
      </c>
      <c r="M58" s="163"/>
      <c r="N58" s="202">
        <f t="shared" si="4"/>
        <v>1505.17598112</v>
      </c>
      <c r="O58" s="164"/>
      <c r="P58" s="208">
        <f t="shared" si="5"/>
        <v>3575.4508655999998</v>
      </c>
      <c r="Q58" s="188">
        <f t="shared" si="6"/>
        <v>7792.4607811199994</v>
      </c>
      <c r="R58" s="144"/>
    </row>
    <row r="59" spans="1:18" s="143" customFormat="1" ht="38.25" x14ac:dyDescent="0.2">
      <c r="A59" s="172" t="s">
        <v>145</v>
      </c>
      <c r="B59" s="141" t="s">
        <v>148</v>
      </c>
      <c r="C59" s="142" t="s">
        <v>149</v>
      </c>
      <c r="D59" s="214">
        <v>22.3</v>
      </c>
      <c r="E59" s="179"/>
      <c r="F59" s="186">
        <v>11.09</v>
      </c>
      <c r="G59" s="187">
        <v>15.02</v>
      </c>
      <c r="H59" s="188">
        <f t="shared" si="0"/>
        <v>26.11</v>
      </c>
      <c r="I59" s="162"/>
      <c r="J59" s="186">
        <f t="shared" si="1"/>
        <v>247.30700000000002</v>
      </c>
      <c r="K59" s="187">
        <f t="shared" si="2"/>
        <v>334.94600000000003</v>
      </c>
      <c r="L59" s="188">
        <f t="shared" si="3"/>
        <v>582.25300000000004</v>
      </c>
      <c r="M59" s="163"/>
      <c r="N59" s="202">
        <f t="shared" si="4"/>
        <v>139.39136820000002</v>
      </c>
      <c r="O59" s="164"/>
      <c r="P59" s="208">
        <f t="shared" si="5"/>
        <v>306.51229580000006</v>
      </c>
      <c r="Q59" s="188">
        <f t="shared" si="6"/>
        <v>721.64436820000003</v>
      </c>
      <c r="R59" s="144"/>
    </row>
    <row r="60" spans="1:18" s="143" customFormat="1" ht="38.25" x14ac:dyDescent="0.2">
      <c r="A60" s="172" t="s">
        <v>146</v>
      </c>
      <c r="B60" s="141" t="s">
        <v>154</v>
      </c>
      <c r="C60" s="142" t="s">
        <v>151</v>
      </c>
      <c r="D60" s="214">
        <v>14.8</v>
      </c>
      <c r="E60" s="179"/>
      <c r="F60" s="186">
        <v>3.26</v>
      </c>
      <c r="G60" s="187">
        <v>11.2</v>
      </c>
      <c r="H60" s="188">
        <f t="shared" si="0"/>
        <v>14.459999999999999</v>
      </c>
      <c r="I60" s="162"/>
      <c r="J60" s="186">
        <f t="shared" si="1"/>
        <v>48.247999999999998</v>
      </c>
      <c r="K60" s="187">
        <f t="shared" si="2"/>
        <v>165.76</v>
      </c>
      <c r="L60" s="188">
        <f t="shared" si="3"/>
        <v>214.00799999999998</v>
      </c>
      <c r="M60" s="163"/>
      <c r="N60" s="202">
        <f t="shared" si="4"/>
        <v>51.233515199999999</v>
      </c>
      <c r="O60" s="164"/>
      <c r="P60" s="208">
        <f t="shared" si="5"/>
        <v>59.798571199999998</v>
      </c>
      <c r="Q60" s="188">
        <f t="shared" si="6"/>
        <v>265.24151519999998</v>
      </c>
      <c r="R60" s="144"/>
    </row>
    <row r="61" spans="1:18" s="143" customFormat="1" ht="38.25" x14ac:dyDescent="0.2">
      <c r="A61" s="172" t="s">
        <v>150</v>
      </c>
      <c r="B61" s="141" t="s">
        <v>157</v>
      </c>
      <c r="C61" s="142" t="s">
        <v>151</v>
      </c>
      <c r="D61" s="214">
        <v>20</v>
      </c>
      <c r="E61" s="179"/>
      <c r="F61" s="186">
        <v>2.16</v>
      </c>
      <c r="G61" s="187">
        <v>11.81</v>
      </c>
      <c r="H61" s="188">
        <f t="shared" si="0"/>
        <v>13.97</v>
      </c>
      <c r="I61" s="162"/>
      <c r="J61" s="186">
        <f t="shared" si="1"/>
        <v>43.2</v>
      </c>
      <c r="K61" s="187">
        <f t="shared" si="2"/>
        <v>236.20000000000002</v>
      </c>
      <c r="L61" s="188">
        <f t="shared" si="3"/>
        <v>279.40000000000003</v>
      </c>
      <c r="M61" s="163"/>
      <c r="N61" s="202">
        <f t="shared" si="4"/>
        <v>66.888360000000006</v>
      </c>
      <c r="O61" s="164"/>
      <c r="P61" s="208">
        <f t="shared" si="5"/>
        <v>53.542080000000006</v>
      </c>
      <c r="Q61" s="188">
        <f t="shared" si="6"/>
        <v>346.28836000000007</v>
      </c>
      <c r="R61" s="144"/>
    </row>
    <row r="62" spans="1:18" s="143" customFormat="1" ht="25.5" x14ac:dyDescent="0.2">
      <c r="A62" s="172" t="s">
        <v>152</v>
      </c>
      <c r="B62" s="141" t="s">
        <v>160</v>
      </c>
      <c r="C62" s="142" t="s">
        <v>42</v>
      </c>
      <c r="D62" s="214">
        <v>2</v>
      </c>
      <c r="E62" s="179"/>
      <c r="F62" s="186">
        <v>52.87</v>
      </c>
      <c r="G62" s="187">
        <v>109.44</v>
      </c>
      <c r="H62" s="188">
        <f t="shared" si="0"/>
        <v>162.31</v>
      </c>
      <c r="I62" s="162"/>
      <c r="J62" s="186">
        <f t="shared" si="1"/>
        <v>105.74</v>
      </c>
      <c r="K62" s="187">
        <f t="shared" si="2"/>
        <v>218.88</v>
      </c>
      <c r="L62" s="188">
        <f t="shared" si="3"/>
        <v>324.62</v>
      </c>
      <c r="M62" s="163"/>
      <c r="N62" s="202">
        <f t="shared" si="4"/>
        <v>77.714027999999999</v>
      </c>
      <c r="O62" s="164"/>
      <c r="P62" s="208">
        <f t="shared" si="5"/>
        <v>131.05415600000001</v>
      </c>
      <c r="Q62" s="188">
        <f t="shared" si="6"/>
        <v>402.33402800000005</v>
      </c>
      <c r="R62" s="144"/>
    </row>
    <row r="63" spans="1:18" s="143" customFormat="1" x14ac:dyDescent="0.2">
      <c r="A63" s="172" t="s">
        <v>155</v>
      </c>
      <c r="B63" s="141" t="s">
        <v>162</v>
      </c>
      <c r="C63" s="142" t="s">
        <v>26</v>
      </c>
      <c r="D63" s="214">
        <v>0.3</v>
      </c>
      <c r="E63" s="179"/>
      <c r="F63" s="186">
        <v>114.87</v>
      </c>
      <c r="G63" s="187">
        <v>557.95000000000005</v>
      </c>
      <c r="H63" s="188">
        <f t="shared" si="0"/>
        <v>672.82</v>
      </c>
      <c r="I63" s="162"/>
      <c r="J63" s="186">
        <f t="shared" si="1"/>
        <v>34.460999999999999</v>
      </c>
      <c r="K63" s="187">
        <f t="shared" si="2"/>
        <v>167.38500000000002</v>
      </c>
      <c r="L63" s="188">
        <f t="shared" si="3"/>
        <v>201.846</v>
      </c>
      <c r="M63" s="163"/>
      <c r="N63" s="202">
        <f t="shared" si="4"/>
        <v>48.321932400000001</v>
      </c>
      <c r="O63" s="164"/>
      <c r="P63" s="208">
        <f t="shared" si="5"/>
        <v>42.710963399999997</v>
      </c>
      <c r="Q63" s="188">
        <f t="shared" si="6"/>
        <v>250.16793240000001</v>
      </c>
      <c r="R63" s="144"/>
    </row>
    <row r="64" spans="1:18" s="143" customFormat="1" ht="38.25" x14ac:dyDescent="0.2">
      <c r="A64" s="172" t="s">
        <v>158</v>
      </c>
      <c r="B64" s="141" t="s">
        <v>164</v>
      </c>
      <c r="C64" s="142" t="s">
        <v>149</v>
      </c>
      <c r="D64" s="214">
        <v>9</v>
      </c>
      <c r="E64" s="179"/>
      <c r="F64" s="186">
        <v>18.23</v>
      </c>
      <c r="G64" s="187">
        <v>38.659999999999997</v>
      </c>
      <c r="H64" s="188">
        <f t="shared" si="0"/>
        <v>56.89</v>
      </c>
      <c r="I64" s="162"/>
      <c r="J64" s="186">
        <f t="shared" si="1"/>
        <v>164.07</v>
      </c>
      <c r="K64" s="187">
        <f t="shared" si="2"/>
        <v>347.93999999999994</v>
      </c>
      <c r="L64" s="188">
        <f t="shared" si="3"/>
        <v>512.01</v>
      </c>
      <c r="M64" s="163"/>
      <c r="N64" s="202">
        <f t="shared" si="4"/>
        <v>122.575194</v>
      </c>
      <c r="O64" s="164"/>
      <c r="P64" s="208">
        <f t="shared" si="5"/>
        <v>203.34835799999999</v>
      </c>
      <c r="Q64" s="188">
        <f t="shared" si="6"/>
        <v>634.585194</v>
      </c>
      <c r="R64" s="144"/>
    </row>
    <row r="65" spans="1:18" s="155" customFormat="1" x14ac:dyDescent="0.2">
      <c r="A65" s="173" t="s">
        <v>165</v>
      </c>
      <c r="B65" s="150" t="s">
        <v>166</v>
      </c>
      <c r="C65" s="150"/>
      <c r="D65" s="215"/>
      <c r="E65" s="180"/>
      <c r="F65" s="220">
        <f>F66+F80+F83+F87</f>
        <v>66403.663480400006</v>
      </c>
      <c r="G65" s="190"/>
      <c r="H65" s="191"/>
      <c r="I65" s="151"/>
      <c r="J65" s="189"/>
      <c r="K65" s="190"/>
      <c r="L65" s="191"/>
      <c r="M65" s="152"/>
      <c r="N65" s="203"/>
      <c r="O65" s="153"/>
      <c r="P65" s="209"/>
      <c r="Q65" s="191"/>
      <c r="R65" s="154"/>
    </row>
    <row r="66" spans="1:18" s="170" customFormat="1" x14ac:dyDescent="0.2">
      <c r="A66" s="174" t="s">
        <v>167</v>
      </c>
      <c r="B66" s="165" t="s">
        <v>168</v>
      </c>
      <c r="C66" s="165"/>
      <c r="D66" s="216"/>
      <c r="E66" s="181"/>
      <c r="F66" s="221">
        <f>SUM(Q67:Q79)</f>
        <v>34815.623495200001</v>
      </c>
      <c r="G66" s="193"/>
      <c r="H66" s="194"/>
      <c r="I66" s="166"/>
      <c r="J66" s="192"/>
      <c r="K66" s="193"/>
      <c r="L66" s="194"/>
      <c r="M66" s="167"/>
      <c r="N66" s="204"/>
      <c r="O66" s="168"/>
      <c r="P66" s="210"/>
      <c r="Q66" s="194"/>
      <c r="R66" s="169"/>
    </row>
    <row r="67" spans="1:18" s="143" customFormat="1" ht="25.5" x14ac:dyDescent="0.2">
      <c r="A67" s="172" t="s">
        <v>169</v>
      </c>
      <c r="B67" s="141" t="s">
        <v>171</v>
      </c>
      <c r="C67" s="142" t="s">
        <v>45</v>
      </c>
      <c r="D67" s="214">
        <v>1</v>
      </c>
      <c r="E67" s="179"/>
      <c r="F67" s="186">
        <v>681.63</v>
      </c>
      <c r="G67" s="187">
        <v>988.14</v>
      </c>
      <c r="H67" s="188">
        <f t="shared" si="0"/>
        <v>1669.77</v>
      </c>
      <c r="I67" s="162"/>
      <c r="J67" s="186">
        <f t="shared" si="1"/>
        <v>681.63</v>
      </c>
      <c r="K67" s="187">
        <f t="shared" si="2"/>
        <v>988.14</v>
      </c>
      <c r="L67" s="188">
        <f t="shared" si="3"/>
        <v>1669.77</v>
      </c>
      <c r="M67" s="163"/>
      <c r="N67" s="202">
        <f t="shared" si="4"/>
        <v>399.74293799999998</v>
      </c>
      <c r="O67" s="164"/>
      <c r="P67" s="208">
        <f t="shared" si="5"/>
        <v>844.81222200000002</v>
      </c>
      <c r="Q67" s="188">
        <f t="shared" si="6"/>
        <v>2069.5129379999998</v>
      </c>
      <c r="R67" s="144"/>
    </row>
    <row r="68" spans="1:18" s="143" customFormat="1" ht="25.5" x14ac:dyDescent="0.2">
      <c r="A68" s="172" t="s">
        <v>172</v>
      </c>
      <c r="B68" s="141" t="s">
        <v>174</v>
      </c>
      <c r="C68" s="142" t="s">
        <v>45</v>
      </c>
      <c r="D68" s="214">
        <v>1</v>
      </c>
      <c r="E68" s="179"/>
      <c r="F68" s="186">
        <v>325.37</v>
      </c>
      <c r="G68" s="187">
        <v>471.68</v>
      </c>
      <c r="H68" s="188">
        <f t="shared" si="0"/>
        <v>797.05</v>
      </c>
      <c r="I68" s="162"/>
      <c r="J68" s="186">
        <f t="shared" si="1"/>
        <v>325.37</v>
      </c>
      <c r="K68" s="187">
        <f t="shared" si="2"/>
        <v>471.68</v>
      </c>
      <c r="L68" s="188">
        <f t="shared" si="3"/>
        <v>797.05</v>
      </c>
      <c r="M68" s="163"/>
      <c r="N68" s="202">
        <f t="shared" si="4"/>
        <v>190.81376999999998</v>
      </c>
      <c r="O68" s="164"/>
      <c r="P68" s="208">
        <f t="shared" si="5"/>
        <v>403.26357800000005</v>
      </c>
      <c r="Q68" s="188">
        <f t="shared" si="6"/>
        <v>987.86377000000005</v>
      </c>
      <c r="R68" s="144"/>
    </row>
    <row r="69" spans="1:18" s="143" customFormat="1" ht="25.5" x14ac:dyDescent="0.2">
      <c r="A69" s="172" t="s">
        <v>175</v>
      </c>
      <c r="B69" s="141" t="s">
        <v>177</v>
      </c>
      <c r="C69" s="142" t="s">
        <v>45</v>
      </c>
      <c r="D69" s="214">
        <v>2</v>
      </c>
      <c r="E69" s="179"/>
      <c r="F69" s="186">
        <v>325.87</v>
      </c>
      <c r="G69" s="187">
        <v>472.4</v>
      </c>
      <c r="H69" s="188">
        <f t="shared" si="0"/>
        <v>798.27</v>
      </c>
      <c r="I69" s="162"/>
      <c r="J69" s="186">
        <f t="shared" si="1"/>
        <v>651.74</v>
      </c>
      <c r="K69" s="187">
        <f t="shared" si="2"/>
        <v>944.8</v>
      </c>
      <c r="L69" s="188">
        <f t="shared" si="3"/>
        <v>1596.54</v>
      </c>
      <c r="M69" s="163"/>
      <c r="N69" s="202">
        <f t="shared" si="4"/>
        <v>382.21167600000001</v>
      </c>
      <c r="O69" s="164"/>
      <c r="P69" s="208">
        <f t="shared" si="5"/>
        <v>807.76655600000004</v>
      </c>
      <c r="Q69" s="188">
        <f t="shared" si="6"/>
        <v>1978.7516760000001</v>
      </c>
      <c r="R69" s="144"/>
    </row>
    <row r="70" spans="1:18" s="143" customFormat="1" ht="25.5" x14ac:dyDescent="0.2">
      <c r="A70" s="172" t="s">
        <v>178</v>
      </c>
      <c r="B70" s="141" t="s">
        <v>180</v>
      </c>
      <c r="C70" s="142" t="s">
        <v>45</v>
      </c>
      <c r="D70" s="214">
        <v>2</v>
      </c>
      <c r="E70" s="179"/>
      <c r="F70" s="186">
        <v>192.57</v>
      </c>
      <c r="G70" s="187">
        <v>279.17</v>
      </c>
      <c r="H70" s="188">
        <f t="shared" si="0"/>
        <v>471.74</v>
      </c>
      <c r="I70" s="162"/>
      <c r="J70" s="186">
        <f t="shared" si="1"/>
        <v>385.14</v>
      </c>
      <c r="K70" s="187">
        <f t="shared" si="2"/>
        <v>558.34</v>
      </c>
      <c r="L70" s="188">
        <f t="shared" si="3"/>
        <v>943.48</v>
      </c>
      <c r="M70" s="163"/>
      <c r="N70" s="202">
        <f t="shared" si="4"/>
        <v>225.869112</v>
      </c>
      <c r="O70" s="164"/>
      <c r="P70" s="208">
        <f t="shared" si="5"/>
        <v>477.34251599999999</v>
      </c>
      <c r="Q70" s="188">
        <f t="shared" si="6"/>
        <v>1169.3491120000001</v>
      </c>
      <c r="R70" s="144"/>
    </row>
    <row r="71" spans="1:18" s="143" customFormat="1" ht="25.5" x14ac:dyDescent="0.2">
      <c r="A71" s="172" t="s">
        <v>181</v>
      </c>
      <c r="B71" s="141" t="s">
        <v>183</v>
      </c>
      <c r="C71" s="142" t="s">
        <v>45</v>
      </c>
      <c r="D71" s="214">
        <v>2</v>
      </c>
      <c r="E71" s="179"/>
      <c r="F71" s="186">
        <v>278.13</v>
      </c>
      <c r="G71" s="187">
        <v>403.19</v>
      </c>
      <c r="H71" s="188">
        <f t="shared" si="0"/>
        <v>681.31999999999994</v>
      </c>
      <c r="I71" s="162"/>
      <c r="J71" s="186">
        <f t="shared" si="1"/>
        <v>556.26</v>
      </c>
      <c r="K71" s="187">
        <f t="shared" si="2"/>
        <v>806.38</v>
      </c>
      <c r="L71" s="188">
        <f t="shared" si="3"/>
        <v>1362.6399999999999</v>
      </c>
      <c r="M71" s="163"/>
      <c r="N71" s="202">
        <f t="shared" si="4"/>
        <v>326.21601599999997</v>
      </c>
      <c r="O71" s="164"/>
      <c r="P71" s="208">
        <f t="shared" si="5"/>
        <v>689.42864400000008</v>
      </c>
      <c r="Q71" s="188">
        <f t="shared" si="6"/>
        <v>1688.856016</v>
      </c>
      <c r="R71" s="144"/>
    </row>
    <row r="72" spans="1:18" s="143" customFormat="1" ht="25.5" x14ac:dyDescent="0.2">
      <c r="A72" s="172" t="s">
        <v>184</v>
      </c>
      <c r="B72" s="141" t="s">
        <v>186</v>
      </c>
      <c r="C72" s="142" t="s">
        <v>45</v>
      </c>
      <c r="D72" s="214">
        <v>4</v>
      </c>
      <c r="E72" s="179"/>
      <c r="F72" s="186">
        <v>515.24</v>
      </c>
      <c r="G72" s="187">
        <v>746.92</v>
      </c>
      <c r="H72" s="188">
        <f t="shared" si="0"/>
        <v>1262.1599999999999</v>
      </c>
      <c r="I72" s="162"/>
      <c r="J72" s="186">
        <f t="shared" si="1"/>
        <v>2060.96</v>
      </c>
      <c r="K72" s="187">
        <f t="shared" si="2"/>
        <v>2987.68</v>
      </c>
      <c r="L72" s="188">
        <f t="shared" si="3"/>
        <v>5048.6399999999994</v>
      </c>
      <c r="M72" s="163"/>
      <c r="N72" s="202">
        <f t="shared" si="4"/>
        <v>1208.6444159999999</v>
      </c>
      <c r="O72" s="164"/>
      <c r="P72" s="208">
        <f t="shared" si="5"/>
        <v>2554.3538240000003</v>
      </c>
      <c r="Q72" s="188">
        <f t="shared" si="6"/>
        <v>6257.2844159999995</v>
      </c>
      <c r="R72" s="144"/>
    </row>
    <row r="73" spans="1:18" s="143" customFormat="1" ht="25.5" x14ac:dyDescent="0.2">
      <c r="A73" s="172" t="s">
        <v>187</v>
      </c>
      <c r="B73" s="141" t="s">
        <v>189</v>
      </c>
      <c r="C73" s="142" t="s">
        <v>45</v>
      </c>
      <c r="D73" s="214">
        <v>4</v>
      </c>
      <c r="E73" s="179"/>
      <c r="F73" s="186">
        <v>343.42</v>
      </c>
      <c r="G73" s="187">
        <v>497.85</v>
      </c>
      <c r="H73" s="188">
        <f t="shared" si="0"/>
        <v>841.27</v>
      </c>
      <c r="I73" s="162"/>
      <c r="J73" s="186">
        <f t="shared" si="1"/>
        <v>1373.68</v>
      </c>
      <c r="K73" s="187">
        <f t="shared" si="2"/>
        <v>1991.4</v>
      </c>
      <c r="L73" s="188">
        <f t="shared" si="3"/>
        <v>3365.08</v>
      </c>
      <c r="M73" s="163"/>
      <c r="N73" s="202">
        <f t="shared" si="4"/>
        <v>805.60015199999998</v>
      </c>
      <c r="O73" s="164"/>
      <c r="P73" s="208">
        <f t="shared" si="5"/>
        <v>1702.5389920000002</v>
      </c>
      <c r="Q73" s="188">
        <f t="shared" si="6"/>
        <v>4170.6801519999999</v>
      </c>
      <c r="R73" s="144"/>
    </row>
    <row r="74" spans="1:18" s="143" customFormat="1" ht="25.5" x14ac:dyDescent="0.2">
      <c r="A74" s="172" t="s">
        <v>190</v>
      </c>
      <c r="B74" s="141" t="s">
        <v>192</v>
      </c>
      <c r="C74" s="142" t="s">
        <v>45</v>
      </c>
      <c r="D74" s="214">
        <v>1</v>
      </c>
      <c r="E74" s="179"/>
      <c r="F74" s="186">
        <v>468.4</v>
      </c>
      <c r="G74" s="187">
        <v>679.01</v>
      </c>
      <c r="H74" s="188">
        <f t="shared" si="0"/>
        <v>1147.4099999999999</v>
      </c>
      <c r="I74" s="162"/>
      <c r="J74" s="186">
        <f t="shared" si="1"/>
        <v>468.4</v>
      </c>
      <c r="K74" s="187">
        <f t="shared" si="2"/>
        <v>679.01</v>
      </c>
      <c r="L74" s="188">
        <f t="shared" si="3"/>
        <v>1147.4099999999999</v>
      </c>
      <c r="M74" s="163"/>
      <c r="N74" s="202">
        <f t="shared" si="4"/>
        <v>274.68995399999994</v>
      </c>
      <c r="O74" s="164"/>
      <c r="P74" s="208">
        <f t="shared" si="5"/>
        <v>580.53495999999996</v>
      </c>
      <c r="Q74" s="188">
        <f t="shared" si="6"/>
        <v>1422.0999539999998</v>
      </c>
      <c r="R74" s="144"/>
    </row>
    <row r="75" spans="1:18" s="143" customFormat="1" ht="25.5" x14ac:dyDescent="0.2">
      <c r="A75" s="172" t="s">
        <v>193</v>
      </c>
      <c r="B75" s="141" t="s">
        <v>195</v>
      </c>
      <c r="C75" s="142" t="s">
        <v>45</v>
      </c>
      <c r="D75" s="214">
        <v>1</v>
      </c>
      <c r="E75" s="179"/>
      <c r="F75" s="186">
        <v>90.87</v>
      </c>
      <c r="G75" s="187">
        <v>131.72999999999999</v>
      </c>
      <c r="H75" s="188">
        <f t="shared" si="0"/>
        <v>222.6</v>
      </c>
      <c r="I75" s="162"/>
      <c r="J75" s="186">
        <f t="shared" si="1"/>
        <v>90.87</v>
      </c>
      <c r="K75" s="187">
        <f t="shared" si="2"/>
        <v>131.72999999999999</v>
      </c>
      <c r="L75" s="188">
        <f t="shared" si="3"/>
        <v>222.6</v>
      </c>
      <c r="M75" s="163"/>
      <c r="N75" s="202">
        <f t="shared" si="4"/>
        <v>53.290439999999997</v>
      </c>
      <c r="O75" s="164"/>
      <c r="P75" s="208">
        <f t="shared" si="5"/>
        <v>112.624278</v>
      </c>
      <c r="Q75" s="188">
        <f t="shared" si="6"/>
        <v>275.89044000000001</v>
      </c>
      <c r="R75" s="144"/>
    </row>
    <row r="76" spans="1:18" s="143" customFormat="1" ht="25.5" x14ac:dyDescent="0.2">
      <c r="A76" s="172" t="s">
        <v>196</v>
      </c>
      <c r="B76" s="141" t="s">
        <v>198</v>
      </c>
      <c r="C76" s="142" t="s">
        <v>45</v>
      </c>
      <c r="D76" s="214">
        <v>4</v>
      </c>
      <c r="E76" s="179"/>
      <c r="F76" s="186">
        <v>44.93</v>
      </c>
      <c r="G76" s="187">
        <v>65.14</v>
      </c>
      <c r="H76" s="188">
        <f t="shared" si="0"/>
        <v>110.07</v>
      </c>
      <c r="I76" s="162"/>
      <c r="J76" s="186">
        <f t="shared" si="1"/>
        <v>179.72</v>
      </c>
      <c r="K76" s="187">
        <f t="shared" si="2"/>
        <v>260.56</v>
      </c>
      <c r="L76" s="188">
        <f t="shared" si="3"/>
        <v>440.28</v>
      </c>
      <c r="M76" s="163"/>
      <c r="N76" s="202">
        <f t="shared" si="4"/>
        <v>105.403032</v>
      </c>
      <c r="O76" s="164"/>
      <c r="P76" s="208">
        <f t="shared" si="5"/>
        <v>222.744968</v>
      </c>
      <c r="Q76" s="188">
        <f t="shared" si="6"/>
        <v>545.68303200000003</v>
      </c>
      <c r="R76" s="144"/>
    </row>
    <row r="77" spans="1:18" s="143" customFormat="1" ht="51" x14ac:dyDescent="0.2">
      <c r="A77" s="172" t="s">
        <v>199</v>
      </c>
      <c r="B77" s="141" t="s">
        <v>201</v>
      </c>
      <c r="C77" s="142" t="s">
        <v>45</v>
      </c>
      <c r="D77" s="214">
        <v>2</v>
      </c>
      <c r="E77" s="179"/>
      <c r="F77" s="186">
        <v>97.45</v>
      </c>
      <c r="G77" s="187">
        <v>1043.05</v>
      </c>
      <c r="H77" s="188">
        <f t="shared" si="0"/>
        <v>1140.5</v>
      </c>
      <c r="I77" s="162"/>
      <c r="J77" s="186">
        <f t="shared" si="1"/>
        <v>194.9</v>
      </c>
      <c r="K77" s="187">
        <f t="shared" si="2"/>
        <v>2086.1</v>
      </c>
      <c r="L77" s="188">
        <f t="shared" si="3"/>
        <v>2281</v>
      </c>
      <c r="M77" s="163"/>
      <c r="N77" s="202">
        <f t="shared" si="4"/>
        <v>546.07140000000004</v>
      </c>
      <c r="O77" s="164"/>
      <c r="P77" s="208">
        <f t="shared" si="5"/>
        <v>241.55906000000002</v>
      </c>
      <c r="Q77" s="188">
        <f t="shared" si="6"/>
        <v>2827.0714000000003</v>
      </c>
      <c r="R77" s="144"/>
    </row>
    <row r="78" spans="1:18" s="143" customFormat="1" ht="51" x14ac:dyDescent="0.2">
      <c r="A78" s="172" t="s">
        <v>202</v>
      </c>
      <c r="B78" s="141" t="s">
        <v>204</v>
      </c>
      <c r="C78" s="142" t="s">
        <v>45</v>
      </c>
      <c r="D78" s="214">
        <v>4</v>
      </c>
      <c r="E78" s="179"/>
      <c r="F78" s="186">
        <v>59.53</v>
      </c>
      <c r="G78" s="187">
        <v>637.21</v>
      </c>
      <c r="H78" s="188">
        <f t="shared" si="0"/>
        <v>696.74</v>
      </c>
      <c r="I78" s="162"/>
      <c r="J78" s="186">
        <f t="shared" si="1"/>
        <v>238.12</v>
      </c>
      <c r="K78" s="187">
        <f t="shared" si="2"/>
        <v>2548.84</v>
      </c>
      <c r="L78" s="188">
        <f t="shared" si="3"/>
        <v>2786.96</v>
      </c>
      <c r="M78" s="163"/>
      <c r="N78" s="202">
        <f t="shared" si="4"/>
        <v>667.19822399999998</v>
      </c>
      <c r="O78" s="164"/>
      <c r="P78" s="208">
        <f t="shared" si="5"/>
        <v>295.12592800000004</v>
      </c>
      <c r="Q78" s="188">
        <f t="shared" si="6"/>
        <v>3454.1582240000002</v>
      </c>
      <c r="R78" s="144"/>
    </row>
    <row r="79" spans="1:18" s="143" customFormat="1" x14ac:dyDescent="0.2">
      <c r="A79" s="172" t="s">
        <v>205</v>
      </c>
      <c r="B79" s="141" t="s">
        <v>207</v>
      </c>
      <c r="C79" s="142" t="s">
        <v>42</v>
      </c>
      <c r="D79" s="214">
        <v>9.9</v>
      </c>
      <c r="E79" s="179"/>
      <c r="F79" s="186">
        <v>9.11</v>
      </c>
      <c r="G79" s="187">
        <v>640.30999999999995</v>
      </c>
      <c r="H79" s="188">
        <f t="shared" si="0"/>
        <v>649.41999999999996</v>
      </c>
      <c r="I79" s="162"/>
      <c r="J79" s="186">
        <f t="shared" si="1"/>
        <v>90.188999999999993</v>
      </c>
      <c r="K79" s="187">
        <f t="shared" si="2"/>
        <v>6339.0689999999995</v>
      </c>
      <c r="L79" s="188">
        <f t="shared" si="3"/>
        <v>6429.2579999999998</v>
      </c>
      <c r="M79" s="163"/>
      <c r="N79" s="202">
        <f t="shared" si="4"/>
        <v>1539.1643652</v>
      </c>
      <c r="O79" s="164"/>
      <c r="P79" s="208">
        <f t="shared" si="5"/>
        <v>111.7802466</v>
      </c>
      <c r="Q79" s="188">
        <f t="shared" si="6"/>
        <v>7968.4223652000001</v>
      </c>
      <c r="R79" s="144"/>
    </row>
    <row r="80" spans="1:18" s="170" customFormat="1" x14ac:dyDescent="0.2">
      <c r="A80" s="174" t="s">
        <v>208</v>
      </c>
      <c r="B80" s="165" t="s">
        <v>209</v>
      </c>
      <c r="C80" s="165"/>
      <c r="D80" s="216"/>
      <c r="E80" s="181"/>
      <c r="F80" s="221">
        <f>SUM(Q81:Q82)</f>
        <v>14463.252664000003</v>
      </c>
      <c r="G80" s="193"/>
      <c r="H80" s="194"/>
      <c r="I80" s="166"/>
      <c r="J80" s="192"/>
      <c r="K80" s="193"/>
      <c r="L80" s="194"/>
      <c r="M80" s="167"/>
      <c r="N80" s="204"/>
      <c r="O80" s="168"/>
      <c r="P80" s="210"/>
      <c r="Q80" s="194"/>
      <c r="R80" s="169"/>
    </row>
    <row r="81" spans="1:18" s="143" customFormat="1" ht="25.5" x14ac:dyDescent="0.2">
      <c r="A81" s="172" t="s">
        <v>210</v>
      </c>
      <c r="B81" s="141" t="s">
        <v>212</v>
      </c>
      <c r="C81" s="142" t="s">
        <v>61</v>
      </c>
      <c r="D81" s="214">
        <v>9</v>
      </c>
      <c r="E81" s="179"/>
      <c r="F81" s="186">
        <v>162.66</v>
      </c>
      <c r="G81" s="187">
        <v>748.94</v>
      </c>
      <c r="H81" s="188">
        <f t="shared" ref="H81:H144" si="7">G81+F81</f>
        <v>911.6</v>
      </c>
      <c r="I81" s="162"/>
      <c r="J81" s="186">
        <f t="shared" ref="J81:J144" si="8">F81*D81</f>
        <v>1463.94</v>
      </c>
      <c r="K81" s="187">
        <f t="shared" ref="K81:K144" si="9">G81*D81</f>
        <v>6740.4600000000009</v>
      </c>
      <c r="L81" s="188">
        <f t="shared" ref="L81:L144" si="10">K81+J81</f>
        <v>8204.4000000000015</v>
      </c>
      <c r="M81" s="163"/>
      <c r="N81" s="202">
        <f t="shared" ref="N81:N144" si="11">Q$5*L81</f>
        <v>1964.1333600000003</v>
      </c>
      <c r="O81" s="164"/>
      <c r="P81" s="208">
        <f t="shared" ref="P81:P144" si="12">J81*(1+Q$5)</f>
        <v>1814.4072360000002</v>
      </c>
      <c r="Q81" s="188">
        <f t="shared" ref="Q81:Q144" si="13">L81*(1+Q$5)</f>
        <v>10168.533360000003</v>
      </c>
      <c r="R81" s="144"/>
    </row>
    <row r="82" spans="1:18" s="143" customFormat="1" ht="25.5" x14ac:dyDescent="0.2">
      <c r="A82" s="172" t="s">
        <v>213</v>
      </c>
      <c r="B82" s="141" t="s">
        <v>215</v>
      </c>
      <c r="C82" s="142" t="s">
        <v>61</v>
      </c>
      <c r="D82" s="214">
        <v>4</v>
      </c>
      <c r="E82" s="179"/>
      <c r="F82" s="186">
        <v>159.36000000000001</v>
      </c>
      <c r="G82" s="187">
        <v>706.93</v>
      </c>
      <c r="H82" s="188">
        <f t="shared" si="7"/>
        <v>866.29</v>
      </c>
      <c r="I82" s="162"/>
      <c r="J82" s="186">
        <f t="shared" si="8"/>
        <v>637.44000000000005</v>
      </c>
      <c r="K82" s="187">
        <f t="shared" si="9"/>
        <v>2827.72</v>
      </c>
      <c r="L82" s="188">
        <f t="shared" si="10"/>
        <v>3465.16</v>
      </c>
      <c r="M82" s="163"/>
      <c r="N82" s="202">
        <f t="shared" si="11"/>
        <v>829.559304</v>
      </c>
      <c r="O82" s="164"/>
      <c r="P82" s="208">
        <f t="shared" si="12"/>
        <v>790.04313600000012</v>
      </c>
      <c r="Q82" s="188">
        <f t="shared" si="13"/>
        <v>4294.7193040000002</v>
      </c>
      <c r="R82" s="144"/>
    </row>
    <row r="83" spans="1:18" s="170" customFormat="1" x14ac:dyDescent="0.2">
      <c r="A83" s="174" t="s">
        <v>216</v>
      </c>
      <c r="B83" s="165" t="s">
        <v>217</v>
      </c>
      <c r="C83" s="165"/>
      <c r="D83" s="216"/>
      <c r="E83" s="181"/>
      <c r="F83" s="221">
        <f>SUM(Q84:Q86)</f>
        <v>12810.4086544</v>
      </c>
      <c r="G83" s="193"/>
      <c r="H83" s="194"/>
      <c r="I83" s="166"/>
      <c r="J83" s="192"/>
      <c r="K83" s="193"/>
      <c r="L83" s="194"/>
      <c r="M83" s="167"/>
      <c r="N83" s="204"/>
      <c r="O83" s="168"/>
      <c r="P83" s="210"/>
      <c r="Q83" s="194"/>
      <c r="R83" s="169"/>
    </row>
    <row r="84" spans="1:18" s="143" customFormat="1" ht="38.25" x14ac:dyDescent="0.2">
      <c r="A84" s="172" t="s">
        <v>218</v>
      </c>
      <c r="B84" s="141" t="s">
        <v>220</v>
      </c>
      <c r="C84" s="142" t="s">
        <v>61</v>
      </c>
      <c r="D84" s="214">
        <v>1</v>
      </c>
      <c r="E84" s="179"/>
      <c r="F84" s="186">
        <v>106.9</v>
      </c>
      <c r="G84" s="187">
        <v>2968.49</v>
      </c>
      <c r="H84" s="188">
        <f t="shared" si="7"/>
        <v>3075.39</v>
      </c>
      <c r="I84" s="162"/>
      <c r="J84" s="186">
        <f t="shared" si="8"/>
        <v>106.9</v>
      </c>
      <c r="K84" s="187">
        <f t="shared" si="9"/>
        <v>2968.49</v>
      </c>
      <c r="L84" s="188">
        <f t="shared" si="10"/>
        <v>3075.39</v>
      </c>
      <c r="M84" s="163"/>
      <c r="N84" s="202">
        <f t="shared" si="11"/>
        <v>736.24836599999992</v>
      </c>
      <c r="O84" s="164"/>
      <c r="P84" s="208">
        <f t="shared" si="12"/>
        <v>132.49186</v>
      </c>
      <c r="Q84" s="188">
        <f t="shared" si="13"/>
        <v>3811.6383660000001</v>
      </c>
      <c r="R84" s="144"/>
    </row>
    <row r="85" spans="1:18" s="143" customFormat="1" ht="51" x14ac:dyDescent="0.2">
      <c r="A85" s="172" t="s">
        <v>221</v>
      </c>
      <c r="B85" s="141" t="s">
        <v>223</v>
      </c>
      <c r="C85" s="142" t="s">
        <v>61</v>
      </c>
      <c r="D85" s="214">
        <v>1</v>
      </c>
      <c r="E85" s="179"/>
      <c r="F85" s="186">
        <v>220.56</v>
      </c>
      <c r="G85" s="187">
        <v>5491.96</v>
      </c>
      <c r="H85" s="188">
        <f t="shared" si="7"/>
        <v>5712.52</v>
      </c>
      <c r="I85" s="162"/>
      <c r="J85" s="186">
        <f t="shared" si="8"/>
        <v>220.56</v>
      </c>
      <c r="K85" s="187">
        <f t="shared" si="9"/>
        <v>5491.96</v>
      </c>
      <c r="L85" s="188">
        <f t="shared" si="10"/>
        <v>5712.52</v>
      </c>
      <c r="M85" s="163"/>
      <c r="N85" s="202">
        <f t="shared" si="11"/>
        <v>1367.5772880000002</v>
      </c>
      <c r="O85" s="164"/>
      <c r="P85" s="208">
        <f t="shared" si="12"/>
        <v>273.36206400000003</v>
      </c>
      <c r="Q85" s="188">
        <f t="shared" si="13"/>
        <v>7080.0972880000008</v>
      </c>
      <c r="R85" s="144"/>
    </row>
    <row r="86" spans="1:18" s="143" customFormat="1" ht="38.25" x14ac:dyDescent="0.2">
      <c r="A86" s="172" t="s">
        <v>224</v>
      </c>
      <c r="B86" s="141" t="s">
        <v>226</v>
      </c>
      <c r="C86" s="142" t="s">
        <v>42</v>
      </c>
      <c r="D86" s="214">
        <v>3.9</v>
      </c>
      <c r="E86" s="179"/>
      <c r="F86" s="186">
        <v>37.619999999999997</v>
      </c>
      <c r="G86" s="187">
        <v>359.32</v>
      </c>
      <c r="H86" s="188">
        <f t="shared" si="7"/>
        <v>396.94</v>
      </c>
      <c r="I86" s="162"/>
      <c r="J86" s="186">
        <f t="shared" si="8"/>
        <v>146.71799999999999</v>
      </c>
      <c r="K86" s="187">
        <f t="shared" si="9"/>
        <v>1401.348</v>
      </c>
      <c r="L86" s="188">
        <f t="shared" si="10"/>
        <v>1548.066</v>
      </c>
      <c r="M86" s="163"/>
      <c r="N86" s="202">
        <f t="shared" si="11"/>
        <v>370.6070004</v>
      </c>
      <c r="O86" s="164"/>
      <c r="P86" s="208">
        <f t="shared" si="12"/>
        <v>181.84228919999998</v>
      </c>
      <c r="Q86" s="188">
        <f t="shared" si="13"/>
        <v>1918.6730004000001</v>
      </c>
      <c r="R86" s="144"/>
    </row>
    <row r="87" spans="1:18" s="170" customFormat="1" x14ac:dyDescent="0.2">
      <c r="A87" s="174" t="s">
        <v>227</v>
      </c>
      <c r="B87" s="165" t="s">
        <v>228</v>
      </c>
      <c r="C87" s="165"/>
      <c r="D87" s="216"/>
      <c r="E87" s="181"/>
      <c r="F87" s="221">
        <f>SUM(Q88:Q93)</f>
        <v>4314.3786668000002</v>
      </c>
      <c r="G87" s="193"/>
      <c r="H87" s="194"/>
      <c r="I87" s="166"/>
      <c r="J87" s="192"/>
      <c r="K87" s="193"/>
      <c r="L87" s="194"/>
      <c r="M87" s="167"/>
      <c r="N87" s="204"/>
      <c r="O87" s="168"/>
      <c r="P87" s="210"/>
      <c r="Q87" s="194"/>
      <c r="R87" s="169"/>
    </row>
    <row r="88" spans="1:18" s="143" customFormat="1" ht="25.5" x14ac:dyDescent="0.2">
      <c r="A88" s="172" t="s">
        <v>229</v>
      </c>
      <c r="B88" s="141" t="s">
        <v>231</v>
      </c>
      <c r="C88" s="142" t="s">
        <v>45</v>
      </c>
      <c r="D88" s="214">
        <v>1</v>
      </c>
      <c r="E88" s="179"/>
      <c r="F88" s="186">
        <v>40.69</v>
      </c>
      <c r="G88" s="187">
        <v>184.16</v>
      </c>
      <c r="H88" s="188">
        <f t="shared" si="7"/>
        <v>224.85</v>
      </c>
      <c r="I88" s="162"/>
      <c r="J88" s="186">
        <f t="shared" si="8"/>
        <v>40.69</v>
      </c>
      <c r="K88" s="187">
        <f t="shared" si="9"/>
        <v>184.16</v>
      </c>
      <c r="L88" s="188">
        <f t="shared" si="10"/>
        <v>224.85</v>
      </c>
      <c r="M88" s="163"/>
      <c r="N88" s="202">
        <f t="shared" si="11"/>
        <v>53.829090000000001</v>
      </c>
      <c r="O88" s="164"/>
      <c r="P88" s="208">
        <f t="shared" si="12"/>
        <v>50.431185999999997</v>
      </c>
      <c r="Q88" s="188">
        <f t="shared" si="13"/>
        <v>278.67909000000003</v>
      </c>
      <c r="R88" s="144"/>
    </row>
    <row r="89" spans="1:18" s="143" customFormat="1" ht="25.5" x14ac:dyDescent="0.2">
      <c r="A89" s="172" t="s">
        <v>232</v>
      </c>
      <c r="B89" s="141" t="s">
        <v>234</v>
      </c>
      <c r="C89" s="142" t="s">
        <v>45</v>
      </c>
      <c r="D89" s="214">
        <v>2</v>
      </c>
      <c r="E89" s="179"/>
      <c r="F89" s="186">
        <v>40.1</v>
      </c>
      <c r="G89" s="187">
        <v>253.17</v>
      </c>
      <c r="H89" s="188">
        <f t="shared" si="7"/>
        <v>293.27</v>
      </c>
      <c r="I89" s="162"/>
      <c r="J89" s="186">
        <f t="shared" si="8"/>
        <v>80.2</v>
      </c>
      <c r="K89" s="187">
        <f t="shared" si="9"/>
        <v>506.34</v>
      </c>
      <c r="L89" s="188">
        <f t="shared" si="10"/>
        <v>586.54</v>
      </c>
      <c r="M89" s="163"/>
      <c r="N89" s="202">
        <f t="shared" si="11"/>
        <v>140.417676</v>
      </c>
      <c r="O89" s="164"/>
      <c r="P89" s="208">
        <f t="shared" si="12"/>
        <v>99.39988000000001</v>
      </c>
      <c r="Q89" s="188">
        <f t="shared" si="13"/>
        <v>726.95767599999999</v>
      </c>
      <c r="R89" s="144"/>
    </row>
    <row r="90" spans="1:18" s="143" customFormat="1" x14ac:dyDescent="0.2">
      <c r="A90" s="172" t="s">
        <v>235</v>
      </c>
      <c r="B90" s="141" t="s">
        <v>237</v>
      </c>
      <c r="C90" s="142" t="s">
        <v>45</v>
      </c>
      <c r="D90" s="214">
        <v>1</v>
      </c>
      <c r="E90" s="179"/>
      <c r="F90" s="186">
        <v>40.69</v>
      </c>
      <c r="G90" s="187">
        <v>118.37</v>
      </c>
      <c r="H90" s="188">
        <f t="shared" si="7"/>
        <v>159.06</v>
      </c>
      <c r="I90" s="162"/>
      <c r="J90" s="186">
        <f t="shared" si="8"/>
        <v>40.69</v>
      </c>
      <c r="K90" s="187">
        <f t="shared" si="9"/>
        <v>118.37</v>
      </c>
      <c r="L90" s="188">
        <f t="shared" si="10"/>
        <v>159.06</v>
      </c>
      <c r="M90" s="163"/>
      <c r="N90" s="202">
        <f t="shared" si="11"/>
        <v>38.078963999999999</v>
      </c>
      <c r="O90" s="164"/>
      <c r="P90" s="208">
        <f t="shared" si="12"/>
        <v>50.431185999999997</v>
      </c>
      <c r="Q90" s="188">
        <f t="shared" si="13"/>
        <v>197.13896400000002</v>
      </c>
      <c r="R90" s="144"/>
    </row>
    <row r="91" spans="1:18" s="143" customFormat="1" ht="38.25" x14ac:dyDescent="0.2">
      <c r="A91" s="172" t="s">
        <v>238</v>
      </c>
      <c r="B91" s="141" t="s">
        <v>240</v>
      </c>
      <c r="C91" s="142" t="s">
        <v>45</v>
      </c>
      <c r="D91" s="214">
        <v>1</v>
      </c>
      <c r="E91" s="179"/>
      <c r="F91" s="186">
        <v>221.38</v>
      </c>
      <c r="G91" s="187">
        <v>1479.94</v>
      </c>
      <c r="H91" s="188">
        <f t="shared" si="7"/>
        <v>1701.3200000000002</v>
      </c>
      <c r="I91" s="162"/>
      <c r="J91" s="186">
        <f t="shared" si="8"/>
        <v>221.38</v>
      </c>
      <c r="K91" s="187">
        <f t="shared" si="9"/>
        <v>1479.94</v>
      </c>
      <c r="L91" s="188">
        <f t="shared" si="10"/>
        <v>1701.3200000000002</v>
      </c>
      <c r="M91" s="163"/>
      <c r="N91" s="202">
        <f t="shared" si="11"/>
        <v>407.29600800000003</v>
      </c>
      <c r="O91" s="164"/>
      <c r="P91" s="208">
        <f t="shared" si="12"/>
        <v>274.37837200000001</v>
      </c>
      <c r="Q91" s="188">
        <f t="shared" si="13"/>
        <v>2108.6160080000004</v>
      </c>
      <c r="R91" s="144"/>
    </row>
    <row r="92" spans="1:18" s="143" customFormat="1" x14ac:dyDescent="0.2">
      <c r="A92" s="172" t="s">
        <v>241</v>
      </c>
      <c r="B92" s="141" t="s">
        <v>243</v>
      </c>
      <c r="C92" s="142" t="s">
        <v>149</v>
      </c>
      <c r="D92" s="214">
        <v>6.4</v>
      </c>
      <c r="E92" s="179"/>
      <c r="F92" s="186">
        <v>7.2</v>
      </c>
      <c r="G92" s="187">
        <v>41.28</v>
      </c>
      <c r="H92" s="188">
        <f t="shared" si="7"/>
        <v>48.480000000000004</v>
      </c>
      <c r="I92" s="162"/>
      <c r="J92" s="186">
        <f t="shared" si="8"/>
        <v>46.080000000000005</v>
      </c>
      <c r="K92" s="187">
        <f t="shared" si="9"/>
        <v>264.19200000000001</v>
      </c>
      <c r="L92" s="188">
        <f t="shared" si="10"/>
        <v>310.27199999999999</v>
      </c>
      <c r="M92" s="163"/>
      <c r="N92" s="202">
        <f t="shared" si="11"/>
        <v>74.279116799999997</v>
      </c>
      <c r="O92" s="164"/>
      <c r="P92" s="208">
        <f t="shared" si="12"/>
        <v>57.11155200000001</v>
      </c>
      <c r="Q92" s="188">
        <f t="shared" si="13"/>
        <v>384.55111679999999</v>
      </c>
      <c r="R92" s="144"/>
    </row>
    <row r="93" spans="1:18" s="143" customFormat="1" ht="25.5" x14ac:dyDescent="0.2">
      <c r="A93" s="172" t="s">
        <v>244</v>
      </c>
      <c r="B93" s="141" t="s">
        <v>246</v>
      </c>
      <c r="C93" s="142" t="s">
        <v>45</v>
      </c>
      <c r="D93" s="214">
        <v>1</v>
      </c>
      <c r="E93" s="179"/>
      <c r="F93" s="186">
        <v>40.1</v>
      </c>
      <c r="G93" s="187">
        <v>458.88</v>
      </c>
      <c r="H93" s="188">
        <f t="shared" si="7"/>
        <v>498.98</v>
      </c>
      <c r="I93" s="162"/>
      <c r="J93" s="186">
        <f t="shared" si="8"/>
        <v>40.1</v>
      </c>
      <c r="K93" s="187">
        <f t="shared" si="9"/>
        <v>458.88</v>
      </c>
      <c r="L93" s="188">
        <f t="shared" si="10"/>
        <v>498.98</v>
      </c>
      <c r="M93" s="163"/>
      <c r="N93" s="202">
        <f t="shared" si="11"/>
        <v>119.45581200000001</v>
      </c>
      <c r="O93" s="164"/>
      <c r="P93" s="208">
        <f t="shared" si="12"/>
        <v>49.699940000000005</v>
      </c>
      <c r="Q93" s="188">
        <f t="shared" si="13"/>
        <v>618.43581200000006</v>
      </c>
      <c r="R93" s="144"/>
    </row>
    <row r="94" spans="1:18" s="155" customFormat="1" x14ac:dyDescent="0.2">
      <c r="A94" s="173" t="s">
        <v>247</v>
      </c>
      <c r="B94" s="150" t="s">
        <v>248</v>
      </c>
      <c r="C94" s="150"/>
      <c r="D94" s="215"/>
      <c r="E94" s="180"/>
      <c r="F94" s="220">
        <f>F95+F110+F128</f>
        <v>345980.44433157996</v>
      </c>
      <c r="G94" s="190"/>
      <c r="H94" s="191"/>
      <c r="I94" s="151"/>
      <c r="J94" s="189"/>
      <c r="K94" s="190"/>
      <c r="L94" s="191"/>
      <c r="M94" s="152"/>
      <c r="N94" s="203"/>
      <c r="O94" s="153"/>
      <c r="P94" s="209"/>
      <c r="Q94" s="191"/>
      <c r="R94" s="154"/>
    </row>
    <row r="95" spans="1:18" s="170" customFormat="1" x14ac:dyDescent="0.2">
      <c r="A95" s="174" t="s">
        <v>249</v>
      </c>
      <c r="B95" s="165" t="s">
        <v>250</v>
      </c>
      <c r="C95" s="165"/>
      <c r="D95" s="216"/>
      <c r="E95" s="181"/>
      <c r="F95" s="221">
        <f>SUM(Q95:Q109)</f>
        <v>180727.57259211998</v>
      </c>
      <c r="G95" s="193"/>
      <c r="H95" s="194"/>
      <c r="I95" s="166"/>
      <c r="J95" s="192"/>
      <c r="K95" s="193"/>
      <c r="L95" s="194"/>
      <c r="M95" s="167"/>
      <c r="N95" s="204"/>
      <c r="O95" s="168"/>
      <c r="P95" s="210"/>
      <c r="Q95" s="194"/>
      <c r="R95" s="169"/>
    </row>
    <row r="96" spans="1:18" s="143" customFormat="1" ht="51" x14ac:dyDescent="0.2">
      <c r="A96" s="172" t="s">
        <v>251</v>
      </c>
      <c r="B96" s="141" t="s">
        <v>253</v>
      </c>
      <c r="C96" s="142" t="s">
        <v>42</v>
      </c>
      <c r="D96" s="214">
        <v>250</v>
      </c>
      <c r="E96" s="179"/>
      <c r="F96" s="186">
        <v>47.66</v>
      </c>
      <c r="G96" s="187">
        <v>115.88</v>
      </c>
      <c r="H96" s="188">
        <f t="shared" si="7"/>
        <v>163.54</v>
      </c>
      <c r="I96" s="162"/>
      <c r="J96" s="186">
        <f t="shared" si="8"/>
        <v>11915</v>
      </c>
      <c r="K96" s="187">
        <f t="shared" si="9"/>
        <v>28970</v>
      </c>
      <c r="L96" s="188">
        <f t="shared" si="10"/>
        <v>40885</v>
      </c>
      <c r="M96" s="163"/>
      <c r="N96" s="202">
        <f t="shared" si="11"/>
        <v>9787.8690000000006</v>
      </c>
      <c r="O96" s="164"/>
      <c r="P96" s="208">
        <f t="shared" si="12"/>
        <v>14767.451000000001</v>
      </c>
      <c r="Q96" s="188">
        <f t="shared" si="13"/>
        <v>50672.868999999999</v>
      </c>
      <c r="R96" s="144"/>
    </row>
    <row r="97" spans="1:18" s="143" customFormat="1" ht="38.25" x14ac:dyDescent="0.2">
      <c r="A97" s="172" t="s">
        <v>254</v>
      </c>
      <c r="B97" s="141" t="s">
        <v>256</v>
      </c>
      <c r="C97" s="142" t="s">
        <v>149</v>
      </c>
      <c r="D97" s="214">
        <v>22</v>
      </c>
      <c r="E97" s="179"/>
      <c r="F97" s="186">
        <v>10.41</v>
      </c>
      <c r="G97" s="187">
        <v>151.68</v>
      </c>
      <c r="H97" s="188">
        <f t="shared" si="7"/>
        <v>162.09</v>
      </c>
      <c r="I97" s="162"/>
      <c r="J97" s="186">
        <f t="shared" si="8"/>
        <v>229.02</v>
      </c>
      <c r="K97" s="187">
        <f t="shared" si="9"/>
        <v>3336.96</v>
      </c>
      <c r="L97" s="188">
        <f t="shared" si="10"/>
        <v>3565.98</v>
      </c>
      <c r="M97" s="163"/>
      <c r="N97" s="202">
        <f t="shared" si="11"/>
        <v>853.69561199999998</v>
      </c>
      <c r="O97" s="164"/>
      <c r="P97" s="208">
        <f t="shared" si="12"/>
        <v>283.84738800000002</v>
      </c>
      <c r="Q97" s="188">
        <f t="shared" si="13"/>
        <v>4419.675612</v>
      </c>
      <c r="R97" s="144"/>
    </row>
    <row r="98" spans="1:18" s="143" customFormat="1" ht="38.25" x14ac:dyDescent="0.2">
      <c r="A98" s="172" t="s">
        <v>257</v>
      </c>
      <c r="B98" s="141" t="s">
        <v>259</v>
      </c>
      <c r="C98" s="142" t="s">
        <v>42</v>
      </c>
      <c r="D98" s="214">
        <v>58.55</v>
      </c>
      <c r="E98" s="179"/>
      <c r="F98" s="186">
        <v>21.97</v>
      </c>
      <c r="G98" s="187">
        <v>104.81</v>
      </c>
      <c r="H98" s="188">
        <f t="shared" si="7"/>
        <v>126.78</v>
      </c>
      <c r="I98" s="162"/>
      <c r="J98" s="186">
        <f t="shared" si="8"/>
        <v>1286.3434999999999</v>
      </c>
      <c r="K98" s="187">
        <f t="shared" si="9"/>
        <v>6136.6255000000001</v>
      </c>
      <c r="L98" s="188">
        <f t="shared" si="10"/>
        <v>7422.9690000000001</v>
      </c>
      <c r="M98" s="163"/>
      <c r="N98" s="202">
        <f t="shared" si="11"/>
        <v>1777.0587786000001</v>
      </c>
      <c r="O98" s="164"/>
      <c r="P98" s="208">
        <f t="shared" si="12"/>
        <v>1594.2941338999999</v>
      </c>
      <c r="Q98" s="188">
        <f t="shared" si="13"/>
        <v>9200.0277786000006</v>
      </c>
      <c r="R98" s="144"/>
    </row>
    <row r="99" spans="1:18" s="143" customFormat="1" ht="25.5" x14ac:dyDescent="0.2">
      <c r="A99" s="172" t="s">
        <v>260</v>
      </c>
      <c r="B99" s="141" t="s">
        <v>262</v>
      </c>
      <c r="C99" s="142" t="s">
        <v>42</v>
      </c>
      <c r="D99" s="214">
        <v>7.3</v>
      </c>
      <c r="E99" s="179"/>
      <c r="F99" s="186">
        <v>44.51</v>
      </c>
      <c r="G99" s="187">
        <v>36.200000000000003</v>
      </c>
      <c r="H99" s="188">
        <f t="shared" si="7"/>
        <v>80.710000000000008</v>
      </c>
      <c r="I99" s="162"/>
      <c r="J99" s="186">
        <f t="shared" si="8"/>
        <v>324.923</v>
      </c>
      <c r="K99" s="187">
        <f t="shared" si="9"/>
        <v>264.26</v>
      </c>
      <c r="L99" s="188">
        <f t="shared" si="10"/>
        <v>589.18299999999999</v>
      </c>
      <c r="M99" s="163"/>
      <c r="N99" s="202">
        <f t="shared" si="11"/>
        <v>141.05041019999999</v>
      </c>
      <c r="O99" s="164"/>
      <c r="P99" s="208">
        <f t="shared" si="12"/>
        <v>402.70956620000004</v>
      </c>
      <c r="Q99" s="188">
        <f t="shared" si="13"/>
        <v>730.23341019999998</v>
      </c>
      <c r="R99" s="144"/>
    </row>
    <row r="100" spans="1:18" s="143" customFormat="1" x14ac:dyDescent="0.2">
      <c r="A100" s="172" t="s">
        <v>263</v>
      </c>
      <c r="B100" s="141" t="s">
        <v>265</v>
      </c>
      <c r="C100" s="142" t="s">
        <v>42</v>
      </c>
      <c r="D100" s="214">
        <v>148.32</v>
      </c>
      <c r="E100" s="179"/>
      <c r="F100" s="186">
        <v>1.97</v>
      </c>
      <c r="G100" s="187">
        <v>2.42</v>
      </c>
      <c r="H100" s="188">
        <f t="shared" si="7"/>
        <v>4.3899999999999997</v>
      </c>
      <c r="I100" s="162"/>
      <c r="J100" s="186">
        <f t="shared" si="8"/>
        <v>292.19040000000001</v>
      </c>
      <c r="K100" s="187">
        <f t="shared" si="9"/>
        <v>358.93439999999998</v>
      </c>
      <c r="L100" s="188">
        <f t="shared" si="10"/>
        <v>651.12480000000005</v>
      </c>
      <c r="M100" s="163"/>
      <c r="N100" s="202">
        <f t="shared" si="11"/>
        <v>155.87927712000001</v>
      </c>
      <c r="O100" s="164"/>
      <c r="P100" s="208">
        <f t="shared" si="12"/>
        <v>362.14078176000004</v>
      </c>
      <c r="Q100" s="188">
        <f t="shared" si="13"/>
        <v>807.00407712000015</v>
      </c>
      <c r="R100" s="144"/>
    </row>
    <row r="101" spans="1:18" s="143" customFormat="1" ht="25.5" x14ac:dyDescent="0.2">
      <c r="A101" s="172" t="s">
        <v>266</v>
      </c>
      <c r="B101" s="141" t="s">
        <v>268</v>
      </c>
      <c r="C101" s="142" t="s">
        <v>42</v>
      </c>
      <c r="D101" s="214">
        <v>156.91999999999999</v>
      </c>
      <c r="E101" s="179"/>
      <c r="F101" s="186">
        <v>10.47</v>
      </c>
      <c r="G101" s="187">
        <v>14.56</v>
      </c>
      <c r="H101" s="188">
        <f t="shared" si="7"/>
        <v>25.03</v>
      </c>
      <c r="I101" s="162"/>
      <c r="J101" s="186">
        <f t="shared" si="8"/>
        <v>1642.9523999999999</v>
      </c>
      <c r="K101" s="187">
        <f t="shared" si="9"/>
        <v>2284.7552000000001</v>
      </c>
      <c r="L101" s="188">
        <f t="shared" si="10"/>
        <v>3927.7075999999997</v>
      </c>
      <c r="M101" s="163"/>
      <c r="N101" s="202">
        <f t="shared" si="11"/>
        <v>940.29319943999997</v>
      </c>
      <c r="O101" s="164"/>
      <c r="P101" s="208">
        <f t="shared" si="12"/>
        <v>2036.27520456</v>
      </c>
      <c r="Q101" s="188">
        <f t="shared" si="13"/>
        <v>4868.0007994400003</v>
      </c>
      <c r="R101" s="144"/>
    </row>
    <row r="102" spans="1:18" s="143" customFormat="1" ht="25.5" x14ac:dyDescent="0.2">
      <c r="A102" s="172" t="s">
        <v>269</v>
      </c>
      <c r="B102" s="141" t="s">
        <v>271</v>
      </c>
      <c r="C102" s="142" t="s">
        <v>42</v>
      </c>
      <c r="D102" s="214">
        <v>247.46</v>
      </c>
      <c r="E102" s="179"/>
      <c r="F102" s="186">
        <v>23.44</v>
      </c>
      <c r="G102" s="187">
        <v>61.2</v>
      </c>
      <c r="H102" s="188">
        <f t="shared" si="7"/>
        <v>84.64</v>
      </c>
      <c r="I102" s="162"/>
      <c r="J102" s="186">
        <f t="shared" si="8"/>
        <v>5800.4624000000003</v>
      </c>
      <c r="K102" s="187">
        <f t="shared" si="9"/>
        <v>15144.552000000001</v>
      </c>
      <c r="L102" s="188">
        <f t="shared" si="10"/>
        <v>20945.0144</v>
      </c>
      <c r="M102" s="163"/>
      <c r="N102" s="202">
        <f t="shared" si="11"/>
        <v>5014.2364473600001</v>
      </c>
      <c r="O102" s="164"/>
      <c r="P102" s="208">
        <f t="shared" si="12"/>
        <v>7189.0930985600007</v>
      </c>
      <c r="Q102" s="188">
        <f t="shared" si="13"/>
        <v>25959.250847360003</v>
      </c>
      <c r="R102" s="144"/>
    </row>
    <row r="103" spans="1:18" s="143" customFormat="1" ht="38.25" x14ac:dyDescent="0.2">
      <c r="A103" s="172" t="s">
        <v>272</v>
      </c>
      <c r="B103" s="141" t="s">
        <v>274</v>
      </c>
      <c r="C103" s="142" t="s">
        <v>42</v>
      </c>
      <c r="D103" s="214">
        <v>60</v>
      </c>
      <c r="E103" s="179"/>
      <c r="F103" s="186">
        <v>29.94</v>
      </c>
      <c r="G103" s="187">
        <v>106.26</v>
      </c>
      <c r="H103" s="188">
        <f t="shared" si="7"/>
        <v>136.20000000000002</v>
      </c>
      <c r="I103" s="162"/>
      <c r="J103" s="186">
        <f t="shared" si="8"/>
        <v>1796.4</v>
      </c>
      <c r="K103" s="187">
        <f t="shared" si="9"/>
        <v>6375.6</v>
      </c>
      <c r="L103" s="188">
        <f t="shared" si="10"/>
        <v>8172</v>
      </c>
      <c r="M103" s="163"/>
      <c r="N103" s="202">
        <f t="shared" si="11"/>
        <v>1956.3768</v>
      </c>
      <c r="O103" s="164"/>
      <c r="P103" s="208">
        <f t="shared" si="12"/>
        <v>2226.4581600000001</v>
      </c>
      <c r="Q103" s="188">
        <f t="shared" si="13"/>
        <v>10128.3768</v>
      </c>
      <c r="R103" s="144"/>
    </row>
    <row r="104" spans="1:18" s="143" customFormat="1" x14ac:dyDescent="0.2">
      <c r="A104" s="172" t="s">
        <v>275</v>
      </c>
      <c r="B104" s="141" t="s">
        <v>1253</v>
      </c>
      <c r="C104" s="142" t="s">
        <v>149</v>
      </c>
      <c r="D104" s="214">
        <v>40</v>
      </c>
      <c r="E104" s="179"/>
      <c r="F104" s="186">
        <v>19.88</v>
      </c>
      <c r="G104" s="187">
        <v>18.36</v>
      </c>
      <c r="H104" s="188">
        <f t="shared" si="7"/>
        <v>38.239999999999995</v>
      </c>
      <c r="I104" s="162"/>
      <c r="J104" s="186">
        <f t="shared" si="8"/>
        <v>795.19999999999993</v>
      </c>
      <c r="K104" s="187">
        <f t="shared" si="9"/>
        <v>734.4</v>
      </c>
      <c r="L104" s="188">
        <f t="shared" si="10"/>
        <v>1529.6</v>
      </c>
      <c r="M104" s="163"/>
      <c r="N104" s="202">
        <f t="shared" si="11"/>
        <v>366.18624</v>
      </c>
      <c r="O104" s="164"/>
      <c r="P104" s="208">
        <f t="shared" si="12"/>
        <v>985.57087999999999</v>
      </c>
      <c r="Q104" s="188">
        <f t="shared" si="13"/>
        <v>1895.7862399999999</v>
      </c>
      <c r="R104" s="144"/>
    </row>
    <row r="105" spans="1:18" s="143" customFormat="1" ht="25.5" x14ac:dyDescent="0.2">
      <c r="A105" s="172" t="s">
        <v>277</v>
      </c>
      <c r="B105" s="141" t="s">
        <v>279</v>
      </c>
      <c r="C105" s="142" t="s">
        <v>42</v>
      </c>
      <c r="D105" s="214">
        <v>220</v>
      </c>
      <c r="E105" s="179"/>
      <c r="F105" s="186">
        <v>7.89</v>
      </c>
      <c r="G105" s="187">
        <v>109.66</v>
      </c>
      <c r="H105" s="188">
        <f t="shared" si="7"/>
        <v>117.55</v>
      </c>
      <c r="I105" s="162"/>
      <c r="J105" s="186">
        <f t="shared" si="8"/>
        <v>1735.8</v>
      </c>
      <c r="K105" s="187">
        <f t="shared" si="9"/>
        <v>24125.200000000001</v>
      </c>
      <c r="L105" s="188">
        <f t="shared" si="10"/>
        <v>25861</v>
      </c>
      <c r="M105" s="163"/>
      <c r="N105" s="202">
        <f t="shared" si="11"/>
        <v>6191.1234000000004</v>
      </c>
      <c r="O105" s="164"/>
      <c r="P105" s="208">
        <f t="shared" si="12"/>
        <v>2151.35052</v>
      </c>
      <c r="Q105" s="188">
        <f t="shared" si="13"/>
        <v>32052.1234</v>
      </c>
      <c r="R105" s="144"/>
    </row>
    <row r="106" spans="1:18" s="143" customFormat="1" x14ac:dyDescent="0.2">
      <c r="A106" s="172" t="s">
        <v>280</v>
      </c>
      <c r="B106" s="141" t="s">
        <v>1254</v>
      </c>
      <c r="C106" s="142" t="s">
        <v>42</v>
      </c>
      <c r="D106" s="214">
        <v>505.55</v>
      </c>
      <c r="E106" s="179"/>
      <c r="F106" s="186">
        <v>21.27</v>
      </c>
      <c r="G106" s="187">
        <v>36.53</v>
      </c>
      <c r="H106" s="188">
        <f t="shared" si="7"/>
        <v>57.8</v>
      </c>
      <c r="I106" s="162"/>
      <c r="J106" s="186">
        <f t="shared" si="8"/>
        <v>10753.048500000001</v>
      </c>
      <c r="K106" s="187">
        <f t="shared" si="9"/>
        <v>18467.7415</v>
      </c>
      <c r="L106" s="188">
        <f t="shared" si="10"/>
        <v>29220.79</v>
      </c>
      <c r="M106" s="163"/>
      <c r="N106" s="202">
        <f t="shared" si="11"/>
        <v>6995.4571260000002</v>
      </c>
      <c r="O106" s="164"/>
      <c r="P106" s="208">
        <f t="shared" si="12"/>
        <v>13327.328310900002</v>
      </c>
      <c r="Q106" s="188">
        <f t="shared" si="13"/>
        <v>36216.247126000002</v>
      </c>
      <c r="R106" s="144"/>
    </row>
    <row r="107" spans="1:18" s="143" customFormat="1" x14ac:dyDescent="0.2">
      <c r="A107" s="172" t="s">
        <v>282</v>
      </c>
      <c r="B107" s="141" t="s">
        <v>284</v>
      </c>
      <c r="C107" s="142" t="s">
        <v>42</v>
      </c>
      <c r="D107" s="214">
        <v>2.4</v>
      </c>
      <c r="E107" s="179"/>
      <c r="F107" s="186">
        <v>40.22</v>
      </c>
      <c r="G107" s="187">
        <v>303.54000000000002</v>
      </c>
      <c r="H107" s="188">
        <f t="shared" si="7"/>
        <v>343.76</v>
      </c>
      <c r="I107" s="162"/>
      <c r="J107" s="186">
        <f t="shared" si="8"/>
        <v>96.527999999999992</v>
      </c>
      <c r="K107" s="187">
        <f t="shared" si="9"/>
        <v>728.49599999999998</v>
      </c>
      <c r="L107" s="188">
        <f t="shared" si="10"/>
        <v>825.024</v>
      </c>
      <c r="M107" s="163"/>
      <c r="N107" s="202">
        <f t="shared" si="11"/>
        <v>197.51074560000001</v>
      </c>
      <c r="O107" s="164"/>
      <c r="P107" s="208">
        <f t="shared" si="12"/>
        <v>119.63680319999999</v>
      </c>
      <c r="Q107" s="188">
        <f t="shared" si="13"/>
        <v>1022.5347456000001</v>
      </c>
      <c r="R107" s="144"/>
    </row>
    <row r="108" spans="1:18" s="143" customFormat="1" x14ac:dyDescent="0.2">
      <c r="A108" s="172" t="s">
        <v>285</v>
      </c>
      <c r="B108" s="141" t="s">
        <v>287</v>
      </c>
      <c r="C108" s="142" t="s">
        <v>288</v>
      </c>
      <c r="D108" s="214">
        <v>58.3</v>
      </c>
      <c r="E108" s="179"/>
      <c r="F108" s="186">
        <v>6.28</v>
      </c>
      <c r="G108" s="187">
        <v>28.81</v>
      </c>
      <c r="H108" s="188">
        <f t="shared" si="7"/>
        <v>35.089999999999996</v>
      </c>
      <c r="I108" s="162"/>
      <c r="J108" s="186">
        <f t="shared" si="8"/>
        <v>366.12400000000002</v>
      </c>
      <c r="K108" s="187">
        <f t="shared" si="9"/>
        <v>1679.6229999999998</v>
      </c>
      <c r="L108" s="188">
        <f t="shared" si="10"/>
        <v>2045.7469999999998</v>
      </c>
      <c r="M108" s="163"/>
      <c r="N108" s="202">
        <f t="shared" si="11"/>
        <v>489.75183179999999</v>
      </c>
      <c r="O108" s="164"/>
      <c r="P108" s="208">
        <f t="shared" si="12"/>
        <v>453.77408560000003</v>
      </c>
      <c r="Q108" s="188">
        <f t="shared" si="13"/>
        <v>2535.4988318000001</v>
      </c>
      <c r="R108" s="144"/>
    </row>
    <row r="109" spans="1:18" s="143" customFormat="1" ht="38.25" x14ac:dyDescent="0.2">
      <c r="A109" s="172" t="s">
        <v>289</v>
      </c>
      <c r="B109" s="141" t="s">
        <v>291</v>
      </c>
      <c r="C109" s="142" t="s">
        <v>149</v>
      </c>
      <c r="D109" s="214">
        <v>19</v>
      </c>
      <c r="E109" s="179"/>
      <c r="F109" s="186">
        <v>1.97</v>
      </c>
      <c r="G109" s="187">
        <v>7.37</v>
      </c>
      <c r="H109" s="188">
        <f t="shared" si="7"/>
        <v>9.34</v>
      </c>
      <c r="I109" s="162"/>
      <c r="J109" s="186">
        <f t="shared" si="8"/>
        <v>37.43</v>
      </c>
      <c r="K109" s="187">
        <f t="shared" si="9"/>
        <v>140.03</v>
      </c>
      <c r="L109" s="188">
        <f t="shared" si="10"/>
        <v>177.46</v>
      </c>
      <c r="M109" s="163"/>
      <c r="N109" s="202">
        <f t="shared" si="11"/>
        <v>42.483924000000002</v>
      </c>
      <c r="O109" s="164"/>
      <c r="P109" s="208">
        <f t="shared" si="12"/>
        <v>46.390742000000003</v>
      </c>
      <c r="Q109" s="188">
        <f t="shared" si="13"/>
        <v>219.94392400000001</v>
      </c>
      <c r="R109" s="144"/>
    </row>
    <row r="110" spans="1:18" s="170" customFormat="1" x14ac:dyDescent="0.2">
      <c r="A110" s="174" t="s">
        <v>292</v>
      </c>
      <c r="B110" s="165" t="s">
        <v>293</v>
      </c>
      <c r="C110" s="165"/>
      <c r="D110" s="216"/>
      <c r="E110" s="181"/>
      <c r="F110" s="221">
        <f>F111+F119</f>
        <v>145671.99270506002</v>
      </c>
      <c r="G110" s="193"/>
      <c r="H110" s="194"/>
      <c r="I110" s="166"/>
      <c r="J110" s="192"/>
      <c r="K110" s="193"/>
      <c r="L110" s="194"/>
      <c r="M110" s="167"/>
      <c r="N110" s="204"/>
      <c r="O110" s="168"/>
      <c r="P110" s="210"/>
      <c r="Q110" s="194"/>
      <c r="R110" s="169"/>
    </row>
    <row r="111" spans="1:18" s="161" customFormat="1" x14ac:dyDescent="0.2">
      <c r="A111" s="175" t="s">
        <v>294</v>
      </c>
      <c r="B111" s="156" t="s">
        <v>295</v>
      </c>
      <c r="C111" s="156"/>
      <c r="D111" s="217"/>
      <c r="E111" s="182"/>
      <c r="F111" s="222">
        <f>SUM(Q112:Q118)</f>
        <v>129773.26931592003</v>
      </c>
      <c r="G111" s="196"/>
      <c r="H111" s="197"/>
      <c r="I111" s="157"/>
      <c r="J111" s="195"/>
      <c r="K111" s="196"/>
      <c r="L111" s="197"/>
      <c r="M111" s="158"/>
      <c r="N111" s="205"/>
      <c r="O111" s="159"/>
      <c r="P111" s="211"/>
      <c r="Q111" s="197"/>
      <c r="R111" s="160"/>
    </row>
    <row r="112" spans="1:18" s="143" customFormat="1" x14ac:dyDescent="0.2">
      <c r="A112" s="172" t="s">
        <v>296</v>
      </c>
      <c r="B112" s="141" t="s">
        <v>298</v>
      </c>
      <c r="C112" s="142" t="s">
        <v>42</v>
      </c>
      <c r="D112" s="214">
        <v>121</v>
      </c>
      <c r="E112" s="179"/>
      <c r="F112" s="186">
        <v>28.17</v>
      </c>
      <c r="G112" s="187">
        <v>422.62</v>
      </c>
      <c r="H112" s="188">
        <f t="shared" si="7"/>
        <v>450.79</v>
      </c>
      <c r="I112" s="162"/>
      <c r="J112" s="186">
        <f t="shared" si="8"/>
        <v>3408.57</v>
      </c>
      <c r="K112" s="187">
        <f t="shared" si="9"/>
        <v>51137.020000000004</v>
      </c>
      <c r="L112" s="188">
        <f t="shared" si="10"/>
        <v>54545.590000000004</v>
      </c>
      <c r="M112" s="163"/>
      <c r="N112" s="202">
        <f t="shared" si="11"/>
        <v>13058.214246000001</v>
      </c>
      <c r="O112" s="164"/>
      <c r="P112" s="208">
        <f t="shared" si="12"/>
        <v>4224.5816580000001</v>
      </c>
      <c r="Q112" s="188">
        <f t="shared" si="13"/>
        <v>67603.804246000014</v>
      </c>
      <c r="R112" s="144"/>
    </row>
    <row r="113" spans="1:18" s="143" customFormat="1" x14ac:dyDescent="0.2">
      <c r="A113" s="172" t="s">
        <v>299</v>
      </c>
      <c r="B113" s="141" t="s">
        <v>301</v>
      </c>
      <c r="C113" s="142" t="s">
        <v>42</v>
      </c>
      <c r="D113" s="214">
        <v>76</v>
      </c>
      <c r="E113" s="179"/>
      <c r="F113" s="186">
        <v>34.99</v>
      </c>
      <c r="G113" s="187">
        <v>425.19</v>
      </c>
      <c r="H113" s="188">
        <f t="shared" si="7"/>
        <v>460.18</v>
      </c>
      <c r="I113" s="162"/>
      <c r="J113" s="186">
        <f t="shared" si="8"/>
        <v>2659.2400000000002</v>
      </c>
      <c r="K113" s="187">
        <f t="shared" si="9"/>
        <v>32314.44</v>
      </c>
      <c r="L113" s="188">
        <f t="shared" si="10"/>
        <v>34973.68</v>
      </c>
      <c r="M113" s="163"/>
      <c r="N113" s="202">
        <f t="shared" si="11"/>
        <v>8372.6989919999996</v>
      </c>
      <c r="O113" s="164"/>
      <c r="P113" s="208">
        <f t="shared" si="12"/>
        <v>3295.8620560000004</v>
      </c>
      <c r="Q113" s="188">
        <f t="shared" si="13"/>
        <v>43346.378992000005</v>
      </c>
      <c r="R113" s="144"/>
    </row>
    <row r="114" spans="1:18" s="143" customFormat="1" x14ac:dyDescent="0.2">
      <c r="A114" s="172" t="s">
        <v>302</v>
      </c>
      <c r="B114" s="141" t="s">
        <v>304</v>
      </c>
      <c r="C114" s="142" t="s">
        <v>149</v>
      </c>
      <c r="D114" s="214">
        <v>5.5</v>
      </c>
      <c r="E114" s="179"/>
      <c r="F114" s="186">
        <v>7.09</v>
      </c>
      <c r="G114" s="187">
        <v>59.36</v>
      </c>
      <c r="H114" s="188">
        <f t="shared" si="7"/>
        <v>66.45</v>
      </c>
      <c r="I114" s="162"/>
      <c r="J114" s="186">
        <f t="shared" si="8"/>
        <v>38.994999999999997</v>
      </c>
      <c r="K114" s="187">
        <f t="shared" si="9"/>
        <v>326.48</v>
      </c>
      <c r="L114" s="188">
        <f t="shared" si="10"/>
        <v>365.47500000000002</v>
      </c>
      <c r="M114" s="163"/>
      <c r="N114" s="202">
        <f t="shared" si="11"/>
        <v>87.494714999999999</v>
      </c>
      <c r="O114" s="164"/>
      <c r="P114" s="208">
        <f t="shared" si="12"/>
        <v>48.330402999999997</v>
      </c>
      <c r="Q114" s="188">
        <f t="shared" si="13"/>
        <v>452.96971500000006</v>
      </c>
      <c r="R114" s="144"/>
    </row>
    <row r="115" spans="1:18" s="143" customFormat="1" x14ac:dyDescent="0.2">
      <c r="A115" s="172" t="s">
        <v>305</v>
      </c>
      <c r="B115" s="141" t="s">
        <v>307</v>
      </c>
      <c r="C115" s="142" t="s">
        <v>149</v>
      </c>
      <c r="D115" s="214">
        <v>81.73</v>
      </c>
      <c r="E115" s="179"/>
      <c r="F115" s="186">
        <v>7.09</v>
      </c>
      <c r="G115" s="187">
        <v>48.52</v>
      </c>
      <c r="H115" s="188">
        <f t="shared" si="7"/>
        <v>55.61</v>
      </c>
      <c r="I115" s="162"/>
      <c r="J115" s="186">
        <f t="shared" si="8"/>
        <v>579.46569999999997</v>
      </c>
      <c r="K115" s="187">
        <f t="shared" si="9"/>
        <v>3965.5396000000005</v>
      </c>
      <c r="L115" s="188">
        <f t="shared" si="10"/>
        <v>4545.0053000000007</v>
      </c>
      <c r="M115" s="163"/>
      <c r="N115" s="202">
        <f t="shared" si="11"/>
        <v>1088.0742688200003</v>
      </c>
      <c r="O115" s="164"/>
      <c r="P115" s="208">
        <f t="shared" si="12"/>
        <v>718.18978858000003</v>
      </c>
      <c r="Q115" s="188">
        <f t="shared" si="13"/>
        <v>5633.0795688200014</v>
      </c>
      <c r="R115" s="144"/>
    </row>
    <row r="116" spans="1:18" s="143" customFormat="1" x14ac:dyDescent="0.2">
      <c r="A116" s="172" t="s">
        <v>308</v>
      </c>
      <c r="B116" s="141" t="s">
        <v>310</v>
      </c>
      <c r="C116" s="142" t="s">
        <v>149</v>
      </c>
      <c r="D116" s="214">
        <v>9.6300000000000008</v>
      </c>
      <c r="E116" s="179"/>
      <c r="F116" s="186">
        <v>7.09</v>
      </c>
      <c r="G116" s="187">
        <v>168.56</v>
      </c>
      <c r="H116" s="188">
        <f t="shared" si="7"/>
        <v>175.65</v>
      </c>
      <c r="I116" s="162"/>
      <c r="J116" s="186">
        <f t="shared" si="8"/>
        <v>68.276700000000005</v>
      </c>
      <c r="K116" s="187">
        <f t="shared" si="9"/>
        <v>1623.2328000000002</v>
      </c>
      <c r="L116" s="188">
        <f t="shared" si="10"/>
        <v>1691.5095000000001</v>
      </c>
      <c r="M116" s="163"/>
      <c r="N116" s="202">
        <f t="shared" si="11"/>
        <v>404.94737430000004</v>
      </c>
      <c r="O116" s="164"/>
      <c r="P116" s="208">
        <f t="shared" si="12"/>
        <v>84.622141980000009</v>
      </c>
      <c r="Q116" s="188">
        <f t="shared" si="13"/>
        <v>2096.4568743000004</v>
      </c>
      <c r="R116" s="144"/>
    </row>
    <row r="117" spans="1:18" s="143" customFormat="1" ht="25.5" x14ac:dyDescent="0.2">
      <c r="A117" s="172" t="s">
        <v>311</v>
      </c>
      <c r="B117" s="141" t="s">
        <v>313</v>
      </c>
      <c r="C117" s="142" t="s">
        <v>42</v>
      </c>
      <c r="D117" s="214">
        <v>7.9</v>
      </c>
      <c r="E117" s="179"/>
      <c r="F117" s="186">
        <v>86.47</v>
      </c>
      <c r="G117" s="187">
        <v>544.09</v>
      </c>
      <c r="H117" s="188">
        <f t="shared" si="7"/>
        <v>630.56000000000006</v>
      </c>
      <c r="I117" s="162"/>
      <c r="J117" s="186">
        <f t="shared" si="8"/>
        <v>683.11300000000006</v>
      </c>
      <c r="K117" s="187">
        <f t="shared" si="9"/>
        <v>4298.3110000000006</v>
      </c>
      <c r="L117" s="188">
        <f t="shared" si="10"/>
        <v>4981.4240000000009</v>
      </c>
      <c r="M117" s="163"/>
      <c r="N117" s="202">
        <f t="shared" si="11"/>
        <v>1192.5529056000003</v>
      </c>
      <c r="O117" s="164"/>
      <c r="P117" s="208">
        <f t="shared" si="12"/>
        <v>846.65025220000007</v>
      </c>
      <c r="Q117" s="188">
        <f t="shared" si="13"/>
        <v>6173.9769056000014</v>
      </c>
      <c r="R117" s="144"/>
    </row>
    <row r="118" spans="1:18" s="143" customFormat="1" x14ac:dyDescent="0.2">
      <c r="A118" s="172" t="s">
        <v>314</v>
      </c>
      <c r="B118" s="141" t="s">
        <v>316</v>
      </c>
      <c r="C118" s="142" t="s">
        <v>149</v>
      </c>
      <c r="D118" s="214">
        <v>27.9</v>
      </c>
      <c r="E118" s="179"/>
      <c r="F118" s="186">
        <v>13.09</v>
      </c>
      <c r="G118" s="187">
        <v>116.08</v>
      </c>
      <c r="H118" s="188">
        <f t="shared" si="7"/>
        <v>129.16999999999999</v>
      </c>
      <c r="I118" s="162"/>
      <c r="J118" s="186">
        <f t="shared" si="8"/>
        <v>365.21099999999996</v>
      </c>
      <c r="K118" s="187">
        <f t="shared" si="9"/>
        <v>3238.6319999999996</v>
      </c>
      <c r="L118" s="188">
        <f t="shared" si="10"/>
        <v>3603.8429999999994</v>
      </c>
      <c r="M118" s="163"/>
      <c r="N118" s="202">
        <f t="shared" si="11"/>
        <v>862.76001419999989</v>
      </c>
      <c r="O118" s="164"/>
      <c r="P118" s="208">
        <f t="shared" si="12"/>
        <v>452.64251339999998</v>
      </c>
      <c r="Q118" s="188">
        <f t="shared" si="13"/>
        <v>4466.6030141999991</v>
      </c>
      <c r="R118" s="144"/>
    </row>
    <row r="119" spans="1:18" s="161" customFormat="1" x14ac:dyDescent="0.2">
      <c r="A119" s="175" t="s">
        <v>317</v>
      </c>
      <c r="B119" s="156" t="s">
        <v>318</v>
      </c>
      <c r="C119" s="156"/>
      <c r="D119" s="217"/>
      <c r="E119" s="182"/>
      <c r="F119" s="222">
        <f>SUM(Q120:Q127)</f>
        <v>15898.723389140001</v>
      </c>
      <c r="G119" s="196"/>
      <c r="H119" s="197"/>
      <c r="I119" s="157"/>
      <c r="J119" s="195"/>
      <c r="K119" s="196"/>
      <c r="L119" s="197"/>
      <c r="M119" s="158"/>
      <c r="N119" s="205"/>
      <c r="O119" s="159"/>
      <c r="P119" s="211"/>
      <c r="Q119" s="197"/>
      <c r="R119" s="160"/>
    </row>
    <row r="120" spans="1:18" s="143" customFormat="1" x14ac:dyDescent="0.2">
      <c r="A120" s="172" t="s">
        <v>319</v>
      </c>
      <c r="B120" s="141" t="s">
        <v>321</v>
      </c>
      <c r="C120" s="142" t="s">
        <v>42</v>
      </c>
      <c r="D120" s="214">
        <v>0.48</v>
      </c>
      <c r="E120" s="179"/>
      <c r="F120" s="186">
        <v>22.5</v>
      </c>
      <c r="G120" s="187">
        <v>378.21</v>
      </c>
      <c r="H120" s="188">
        <f t="shared" si="7"/>
        <v>400.71</v>
      </c>
      <c r="I120" s="162"/>
      <c r="J120" s="186">
        <f t="shared" si="8"/>
        <v>10.799999999999999</v>
      </c>
      <c r="K120" s="187">
        <f t="shared" si="9"/>
        <v>181.54079999999999</v>
      </c>
      <c r="L120" s="188">
        <f t="shared" si="10"/>
        <v>192.3408</v>
      </c>
      <c r="M120" s="163"/>
      <c r="N120" s="202">
        <f t="shared" si="11"/>
        <v>46.046387520000003</v>
      </c>
      <c r="O120" s="164"/>
      <c r="P120" s="208">
        <f t="shared" si="12"/>
        <v>13.38552</v>
      </c>
      <c r="Q120" s="188">
        <f t="shared" si="13"/>
        <v>238.38718752000003</v>
      </c>
      <c r="R120" s="144"/>
    </row>
    <row r="121" spans="1:18" s="143" customFormat="1" x14ac:dyDescent="0.2">
      <c r="A121" s="172" t="s">
        <v>322</v>
      </c>
      <c r="B121" s="141" t="s">
        <v>325</v>
      </c>
      <c r="C121" s="142" t="s">
        <v>288</v>
      </c>
      <c r="D121" s="214">
        <v>68.599999999999994</v>
      </c>
      <c r="E121" s="179"/>
      <c r="F121" s="186">
        <v>9.1199999999999992</v>
      </c>
      <c r="G121" s="187">
        <v>29.96</v>
      </c>
      <c r="H121" s="188">
        <f t="shared" si="7"/>
        <v>39.08</v>
      </c>
      <c r="I121" s="162"/>
      <c r="J121" s="186">
        <f t="shared" si="8"/>
        <v>625.63199999999995</v>
      </c>
      <c r="K121" s="187">
        <f t="shared" si="9"/>
        <v>2055.2559999999999</v>
      </c>
      <c r="L121" s="188">
        <f t="shared" si="10"/>
        <v>2680.8879999999999</v>
      </c>
      <c r="M121" s="163"/>
      <c r="N121" s="202">
        <f t="shared" si="11"/>
        <v>641.80458720000001</v>
      </c>
      <c r="O121" s="164"/>
      <c r="P121" s="208">
        <f t="shared" si="12"/>
        <v>775.40830080000001</v>
      </c>
      <c r="Q121" s="188">
        <f t="shared" si="13"/>
        <v>3322.6925872000002</v>
      </c>
      <c r="R121" s="144"/>
    </row>
    <row r="122" spans="1:18" s="143" customFormat="1" x14ac:dyDescent="0.2">
      <c r="A122" s="172" t="s">
        <v>323</v>
      </c>
      <c r="B122" s="141" t="s">
        <v>328</v>
      </c>
      <c r="C122" s="142" t="s">
        <v>288</v>
      </c>
      <c r="D122" s="214">
        <v>7.19</v>
      </c>
      <c r="E122" s="179"/>
      <c r="F122" s="186">
        <v>18.25</v>
      </c>
      <c r="G122" s="187">
        <v>54</v>
      </c>
      <c r="H122" s="188">
        <f t="shared" si="7"/>
        <v>72.25</v>
      </c>
      <c r="I122" s="162"/>
      <c r="J122" s="186">
        <f t="shared" si="8"/>
        <v>131.2175</v>
      </c>
      <c r="K122" s="187">
        <f t="shared" si="9"/>
        <v>388.26000000000005</v>
      </c>
      <c r="L122" s="188">
        <f t="shared" si="10"/>
        <v>519.47750000000008</v>
      </c>
      <c r="M122" s="163"/>
      <c r="N122" s="202">
        <f t="shared" si="11"/>
        <v>124.36291350000002</v>
      </c>
      <c r="O122" s="164"/>
      <c r="P122" s="208">
        <f t="shared" si="12"/>
        <v>162.63096950000002</v>
      </c>
      <c r="Q122" s="188">
        <f t="shared" si="13"/>
        <v>643.84041350000018</v>
      </c>
      <c r="R122" s="144"/>
    </row>
    <row r="123" spans="1:18" s="143" customFormat="1" x14ac:dyDescent="0.2">
      <c r="A123" s="172" t="s">
        <v>326</v>
      </c>
      <c r="B123" s="141" t="s">
        <v>331</v>
      </c>
      <c r="C123" s="142" t="s">
        <v>288</v>
      </c>
      <c r="D123" s="214">
        <v>15.6</v>
      </c>
      <c r="E123" s="179"/>
      <c r="F123" s="186">
        <v>13.04</v>
      </c>
      <c r="G123" s="187">
        <v>37.82</v>
      </c>
      <c r="H123" s="188">
        <f t="shared" si="7"/>
        <v>50.86</v>
      </c>
      <c r="I123" s="162"/>
      <c r="J123" s="186">
        <f t="shared" si="8"/>
        <v>203.42399999999998</v>
      </c>
      <c r="K123" s="187">
        <f t="shared" si="9"/>
        <v>589.99199999999996</v>
      </c>
      <c r="L123" s="188">
        <f t="shared" si="10"/>
        <v>793.41599999999994</v>
      </c>
      <c r="M123" s="163"/>
      <c r="N123" s="202">
        <f t="shared" si="11"/>
        <v>189.94379039999998</v>
      </c>
      <c r="O123" s="164"/>
      <c r="P123" s="208">
        <f t="shared" si="12"/>
        <v>252.12370559999999</v>
      </c>
      <c r="Q123" s="188">
        <f t="shared" si="13"/>
        <v>983.35979039999995</v>
      </c>
      <c r="R123" s="144"/>
    </row>
    <row r="124" spans="1:18" s="143" customFormat="1" x14ac:dyDescent="0.2">
      <c r="A124" s="172" t="s">
        <v>329</v>
      </c>
      <c r="B124" s="141" t="s">
        <v>334</v>
      </c>
      <c r="C124" s="142" t="s">
        <v>42</v>
      </c>
      <c r="D124" s="214">
        <v>2.94</v>
      </c>
      <c r="E124" s="179"/>
      <c r="F124" s="186">
        <v>41.57</v>
      </c>
      <c r="G124" s="187">
        <v>422.4</v>
      </c>
      <c r="H124" s="188">
        <f t="shared" si="7"/>
        <v>463.96999999999997</v>
      </c>
      <c r="I124" s="162"/>
      <c r="J124" s="186">
        <f t="shared" si="8"/>
        <v>122.2158</v>
      </c>
      <c r="K124" s="187">
        <f t="shared" si="9"/>
        <v>1241.856</v>
      </c>
      <c r="L124" s="188">
        <f t="shared" si="10"/>
        <v>1364.0717999999999</v>
      </c>
      <c r="M124" s="163"/>
      <c r="N124" s="202">
        <f t="shared" si="11"/>
        <v>326.55878891999998</v>
      </c>
      <c r="O124" s="164"/>
      <c r="P124" s="208">
        <f t="shared" si="12"/>
        <v>151.47426252</v>
      </c>
      <c r="Q124" s="188">
        <f t="shared" si="13"/>
        <v>1690.63058892</v>
      </c>
      <c r="R124" s="144"/>
    </row>
    <row r="125" spans="1:18" s="143" customFormat="1" x14ac:dyDescent="0.2">
      <c r="A125" s="172" t="s">
        <v>332</v>
      </c>
      <c r="B125" s="141" t="s">
        <v>337</v>
      </c>
      <c r="C125" s="142" t="s">
        <v>42</v>
      </c>
      <c r="D125" s="214">
        <v>17.2</v>
      </c>
      <c r="E125" s="179"/>
      <c r="F125" s="186">
        <v>47.51</v>
      </c>
      <c r="G125" s="187">
        <v>354.26</v>
      </c>
      <c r="H125" s="188">
        <f t="shared" si="7"/>
        <v>401.77</v>
      </c>
      <c r="I125" s="162"/>
      <c r="J125" s="186">
        <f t="shared" si="8"/>
        <v>817.17199999999991</v>
      </c>
      <c r="K125" s="187">
        <f t="shared" si="9"/>
        <v>6093.2719999999999</v>
      </c>
      <c r="L125" s="188">
        <f t="shared" si="10"/>
        <v>6910.4439999999995</v>
      </c>
      <c r="M125" s="163"/>
      <c r="N125" s="202">
        <f t="shared" si="11"/>
        <v>1654.3602936</v>
      </c>
      <c r="O125" s="164"/>
      <c r="P125" s="208">
        <f t="shared" si="12"/>
        <v>1012.8029767999999</v>
      </c>
      <c r="Q125" s="188">
        <f t="shared" si="13"/>
        <v>8564.8042936000002</v>
      </c>
      <c r="R125" s="144"/>
    </row>
    <row r="126" spans="1:18" s="143" customFormat="1" ht="25.5" x14ac:dyDescent="0.2">
      <c r="A126" s="172" t="s">
        <v>335</v>
      </c>
      <c r="B126" s="141" t="s">
        <v>340</v>
      </c>
      <c r="C126" s="142" t="s">
        <v>35</v>
      </c>
      <c r="D126" s="214">
        <v>8</v>
      </c>
      <c r="E126" s="179"/>
      <c r="F126" s="186">
        <v>18.079999999999998</v>
      </c>
      <c r="G126" s="187">
        <v>6.04</v>
      </c>
      <c r="H126" s="188">
        <f t="shared" si="7"/>
        <v>24.119999999999997</v>
      </c>
      <c r="I126" s="162"/>
      <c r="J126" s="186">
        <f t="shared" si="8"/>
        <v>144.63999999999999</v>
      </c>
      <c r="K126" s="187">
        <f t="shared" si="9"/>
        <v>48.32</v>
      </c>
      <c r="L126" s="188">
        <f t="shared" si="10"/>
        <v>192.95999999999998</v>
      </c>
      <c r="M126" s="163"/>
      <c r="N126" s="202">
        <f t="shared" si="11"/>
        <v>46.194623999999997</v>
      </c>
      <c r="O126" s="164"/>
      <c r="P126" s="208">
        <f t="shared" si="12"/>
        <v>179.26681599999998</v>
      </c>
      <c r="Q126" s="188">
        <f t="shared" si="13"/>
        <v>239.15462399999998</v>
      </c>
      <c r="R126" s="144"/>
    </row>
    <row r="127" spans="1:18" s="143" customFormat="1" ht="24.75" customHeight="1" x14ac:dyDescent="0.2">
      <c r="A127" s="172" t="s">
        <v>338</v>
      </c>
      <c r="B127" s="141" t="s">
        <v>342</v>
      </c>
      <c r="C127" s="142" t="s">
        <v>61</v>
      </c>
      <c r="D127" s="214">
        <v>2</v>
      </c>
      <c r="E127" s="179"/>
      <c r="F127" s="186">
        <v>38.11</v>
      </c>
      <c r="G127" s="187">
        <v>48.97</v>
      </c>
      <c r="H127" s="188">
        <f t="shared" si="7"/>
        <v>87.08</v>
      </c>
      <c r="I127" s="162"/>
      <c r="J127" s="186">
        <f t="shared" si="8"/>
        <v>76.22</v>
      </c>
      <c r="K127" s="187">
        <f t="shared" si="9"/>
        <v>97.94</v>
      </c>
      <c r="L127" s="188">
        <f t="shared" si="10"/>
        <v>174.16</v>
      </c>
      <c r="M127" s="163"/>
      <c r="N127" s="202">
        <f t="shared" si="11"/>
        <v>41.693903999999996</v>
      </c>
      <c r="O127" s="164"/>
      <c r="P127" s="208">
        <f t="shared" si="12"/>
        <v>94.467067999999998</v>
      </c>
      <c r="Q127" s="188">
        <f t="shared" si="13"/>
        <v>215.853904</v>
      </c>
      <c r="R127" s="144"/>
    </row>
    <row r="128" spans="1:18" s="170" customFormat="1" x14ac:dyDescent="0.2">
      <c r="A128" s="174" t="s">
        <v>343</v>
      </c>
      <c r="B128" s="165" t="s">
        <v>344</v>
      </c>
      <c r="C128" s="165"/>
      <c r="D128" s="216"/>
      <c r="E128" s="181"/>
      <c r="F128" s="221">
        <f>SUM(Q129:Q130)</f>
        <v>19580.879034400001</v>
      </c>
      <c r="G128" s="193"/>
      <c r="H128" s="194"/>
      <c r="I128" s="166"/>
      <c r="J128" s="192"/>
      <c r="K128" s="193"/>
      <c r="L128" s="194"/>
      <c r="M128" s="167"/>
      <c r="N128" s="204"/>
      <c r="O128" s="168"/>
      <c r="P128" s="210"/>
      <c r="Q128" s="194"/>
      <c r="R128" s="169"/>
    </row>
    <row r="129" spans="1:18" s="143" customFormat="1" x14ac:dyDescent="0.2">
      <c r="A129" s="172" t="s">
        <v>345</v>
      </c>
      <c r="B129" s="141" t="s">
        <v>1255</v>
      </c>
      <c r="C129" s="142" t="s">
        <v>42</v>
      </c>
      <c r="D129" s="214">
        <v>330</v>
      </c>
      <c r="E129" s="179"/>
      <c r="F129" s="186">
        <v>13.85</v>
      </c>
      <c r="G129" s="187">
        <v>20.43</v>
      </c>
      <c r="H129" s="188">
        <f t="shared" si="7"/>
        <v>34.28</v>
      </c>
      <c r="I129" s="162"/>
      <c r="J129" s="186">
        <f t="shared" si="8"/>
        <v>4570.5</v>
      </c>
      <c r="K129" s="187">
        <f t="shared" si="9"/>
        <v>6741.9</v>
      </c>
      <c r="L129" s="188">
        <f t="shared" si="10"/>
        <v>11312.4</v>
      </c>
      <c r="M129" s="163"/>
      <c r="N129" s="202">
        <f t="shared" si="11"/>
        <v>2708.1885600000001</v>
      </c>
      <c r="O129" s="164"/>
      <c r="P129" s="208">
        <f t="shared" si="12"/>
        <v>5664.6777000000002</v>
      </c>
      <c r="Q129" s="188">
        <f t="shared" si="13"/>
        <v>14020.58856</v>
      </c>
      <c r="R129" s="144"/>
    </row>
    <row r="130" spans="1:18" s="143" customFormat="1" x14ac:dyDescent="0.2">
      <c r="A130" s="172" t="s">
        <v>347</v>
      </c>
      <c r="B130" s="141" t="s">
        <v>1256</v>
      </c>
      <c r="C130" s="142" t="s">
        <v>288</v>
      </c>
      <c r="D130" s="214">
        <v>260.83</v>
      </c>
      <c r="E130" s="179"/>
      <c r="F130" s="186">
        <v>0</v>
      </c>
      <c r="G130" s="187">
        <v>17.2</v>
      </c>
      <c r="H130" s="188">
        <f t="shared" si="7"/>
        <v>17.2</v>
      </c>
      <c r="I130" s="162"/>
      <c r="J130" s="186">
        <f t="shared" si="8"/>
        <v>0</v>
      </c>
      <c r="K130" s="187">
        <f t="shared" si="9"/>
        <v>4486.2759999999998</v>
      </c>
      <c r="L130" s="188">
        <f t="shared" si="10"/>
        <v>4486.2759999999998</v>
      </c>
      <c r="M130" s="163"/>
      <c r="N130" s="202">
        <f t="shared" si="11"/>
        <v>1074.0144743999999</v>
      </c>
      <c r="O130" s="164"/>
      <c r="P130" s="208">
        <f t="shared" si="12"/>
        <v>0</v>
      </c>
      <c r="Q130" s="188">
        <f t="shared" si="13"/>
        <v>5560.2904743999998</v>
      </c>
      <c r="R130" s="144"/>
    </row>
    <row r="131" spans="1:18" s="155" customFormat="1" x14ac:dyDescent="0.2">
      <c r="A131" s="173" t="s">
        <v>349</v>
      </c>
      <c r="B131" s="150" t="s">
        <v>350</v>
      </c>
      <c r="C131" s="150"/>
      <c r="D131" s="215"/>
      <c r="E131" s="180"/>
      <c r="F131" s="220">
        <f>SUM(Q132:Q135)</f>
        <v>7226.0986080000011</v>
      </c>
      <c r="G131" s="190"/>
      <c r="H131" s="191"/>
      <c r="I131" s="151"/>
      <c r="J131" s="189"/>
      <c r="K131" s="190"/>
      <c r="L131" s="191"/>
      <c r="M131" s="152"/>
      <c r="N131" s="203"/>
      <c r="O131" s="153"/>
      <c r="P131" s="209"/>
      <c r="Q131" s="191"/>
      <c r="R131" s="154"/>
    </row>
    <row r="132" spans="1:18" s="143" customFormat="1" ht="38.25" x14ac:dyDescent="0.2">
      <c r="A132" s="172" t="s">
        <v>351</v>
      </c>
      <c r="B132" s="141" t="s">
        <v>353</v>
      </c>
      <c r="C132" s="142" t="s">
        <v>61</v>
      </c>
      <c r="D132" s="214">
        <v>13</v>
      </c>
      <c r="E132" s="179"/>
      <c r="F132" s="186">
        <v>17.37</v>
      </c>
      <c r="G132" s="187">
        <v>198.58</v>
      </c>
      <c r="H132" s="188">
        <f t="shared" si="7"/>
        <v>215.95000000000002</v>
      </c>
      <c r="I132" s="162"/>
      <c r="J132" s="186">
        <f t="shared" si="8"/>
        <v>225.81</v>
      </c>
      <c r="K132" s="187">
        <f t="shared" si="9"/>
        <v>2581.54</v>
      </c>
      <c r="L132" s="188">
        <f t="shared" si="10"/>
        <v>2807.35</v>
      </c>
      <c r="M132" s="163"/>
      <c r="N132" s="202">
        <f t="shared" si="11"/>
        <v>672.07958999999994</v>
      </c>
      <c r="O132" s="164"/>
      <c r="P132" s="208">
        <f t="shared" si="12"/>
        <v>279.86891400000002</v>
      </c>
      <c r="Q132" s="188">
        <f t="shared" si="13"/>
        <v>3479.4295900000002</v>
      </c>
      <c r="R132" s="144"/>
    </row>
    <row r="133" spans="1:18" s="143" customFormat="1" ht="25.5" x14ac:dyDescent="0.2">
      <c r="A133" s="172" t="s">
        <v>354</v>
      </c>
      <c r="B133" s="141" t="s">
        <v>356</v>
      </c>
      <c r="C133" s="142" t="s">
        <v>357</v>
      </c>
      <c r="D133" s="214">
        <v>7</v>
      </c>
      <c r="E133" s="179"/>
      <c r="F133" s="186">
        <v>18.04</v>
      </c>
      <c r="G133" s="187">
        <v>125.95</v>
      </c>
      <c r="H133" s="188">
        <f t="shared" si="7"/>
        <v>143.99</v>
      </c>
      <c r="I133" s="162"/>
      <c r="J133" s="186">
        <f t="shared" si="8"/>
        <v>126.28</v>
      </c>
      <c r="K133" s="187">
        <f t="shared" si="9"/>
        <v>881.65</v>
      </c>
      <c r="L133" s="188">
        <f t="shared" si="10"/>
        <v>1007.93</v>
      </c>
      <c r="M133" s="163"/>
      <c r="N133" s="202">
        <f t="shared" si="11"/>
        <v>241.29844199999999</v>
      </c>
      <c r="O133" s="164"/>
      <c r="P133" s="208">
        <f t="shared" si="12"/>
        <v>156.51143200000001</v>
      </c>
      <c r="Q133" s="188">
        <f t="shared" si="13"/>
        <v>1249.2284420000001</v>
      </c>
      <c r="R133" s="144"/>
    </row>
    <row r="134" spans="1:18" s="143" customFormat="1" x14ac:dyDescent="0.2">
      <c r="A134" s="172" t="s">
        <v>358</v>
      </c>
      <c r="B134" s="141" t="s">
        <v>1257</v>
      </c>
      <c r="C134" s="142" t="s">
        <v>61</v>
      </c>
      <c r="D134" s="214">
        <v>8</v>
      </c>
      <c r="E134" s="179"/>
      <c r="F134" s="186">
        <v>22.99</v>
      </c>
      <c r="G134" s="187">
        <v>151.4</v>
      </c>
      <c r="H134" s="188">
        <f t="shared" si="7"/>
        <v>174.39000000000001</v>
      </c>
      <c r="I134" s="162"/>
      <c r="J134" s="186">
        <f t="shared" si="8"/>
        <v>183.92</v>
      </c>
      <c r="K134" s="187">
        <f t="shared" si="9"/>
        <v>1211.2</v>
      </c>
      <c r="L134" s="188">
        <f t="shared" si="10"/>
        <v>1395.1200000000001</v>
      </c>
      <c r="M134" s="163"/>
      <c r="N134" s="202">
        <f t="shared" si="11"/>
        <v>333.99172800000002</v>
      </c>
      <c r="O134" s="164"/>
      <c r="P134" s="208">
        <f t="shared" si="12"/>
        <v>227.95044799999999</v>
      </c>
      <c r="Q134" s="188">
        <f t="shared" si="13"/>
        <v>1729.1117280000003</v>
      </c>
      <c r="R134" s="144"/>
    </row>
    <row r="135" spans="1:18" s="143" customFormat="1" x14ac:dyDescent="0.2">
      <c r="A135" s="172" t="s">
        <v>360</v>
      </c>
      <c r="B135" s="141" t="s">
        <v>1258</v>
      </c>
      <c r="C135" s="142" t="s">
        <v>61</v>
      </c>
      <c r="D135" s="214">
        <v>8</v>
      </c>
      <c r="E135" s="179"/>
      <c r="F135" s="186">
        <v>20.69</v>
      </c>
      <c r="G135" s="187">
        <v>56.8</v>
      </c>
      <c r="H135" s="188">
        <f t="shared" si="7"/>
        <v>77.489999999999995</v>
      </c>
      <c r="I135" s="162"/>
      <c r="J135" s="186">
        <f t="shared" si="8"/>
        <v>165.52</v>
      </c>
      <c r="K135" s="187">
        <f t="shared" si="9"/>
        <v>454.4</v>
      </c>
      <c r="L135" s="188">
        <f t="shared" si="10"/>
        <v>619.91999999999996</v>
      </c>
      <c r="M135" s="163"/>
      <c r="N135" s="202">
        <f t="shared" si="11"/>
        <v>148.40884799999998</v>
      </c>
      <c r="O135" s="164"/>
      <c r="P135" s="208">
        <f t="shared" si="12"/>
        <v>205.14548800000003</v>
      </c>
      <c r="Q135" s="188">
        <f t="shared" si="13"/>
        <v>768.32884799999999</v>
      </c>
      <c r="R135" s="144"/>
    </row>
    <row r="136" spans="1:18" s="155" customFormat="1" x14ac:dyDescent="0.2">
      <c r="A136" s="173" t="s">
        <v>362</v>
      </c>
      <c r="B136" s="150" t="s">
        <v>363</v>
      </c>
      <c r="C136" s="150"/>
      <c r="D136" s="215"/>
      <c r="E136" s="180"/>
      <c r="F136" s="220">
        <f>SUM(Q137:Q141)</f>
        <v>10395.681420440002</v>
      </c>
      <c r="G136" s="190"/>
      <c r="H136" s="191"/>
      <c r="I136" s="151"/>
      <c r="J136" s="189"/>
      <c r="K136" s="190"/>
      <c r="L136" s="191"/>
      <c r="M136" s="152"/>
      <c r="N136" s="203"/>
      <c r="O136" s="153"/>
      <c r="P136" s="209"/>
      <c r="Q136" s="191"/>
      <c r="R136" s="154"/>
    </row>
    <row r="137" spans="1:18" s="143" customFormat="1" x14ac:dyDescent="0.2">
      <c r="A137" s="172" t="s">
        <v>364</v>
      </c>
      <c r="B137" s="141" t="s">
        <v>366</v>
      </c>
      <c r="C137" s="142" t="s">
        <v>42</v>
      </c>
      <c r="D137" s="214">
        <v>8.3800000000000008</v>
      </c>
      <c r="E137" s="179"/>
      <c r="F137" s="186">
        <v>15.57</v>
      </c>
      <c r="G137" s="187">
        <v>361.5</v>
      </c>
      <c r="H137" s="188">
        <f t="shared" si="7"/>
        <v>377.07</v>
      </c>
      <c r="I137" s="162"/>
      <c r="J137" s="186">
        <f t="shared" si="8"/>
        <v>130.47660000000002</v>
      </c>
      <c r="K137" s="187">
        <f t="shared" si="9"/>
        <v>3029.3700000000003</v>
      </c>
      <c r="L137" s="188">
        <f t="shared" si="10"/>
        <v>3159.8466000000003</v>
      </c>
      <c r="M137" s="163"/>
      <c r="N137" s="202">
        <f t="shared" si="11"/>
        <v>756.46727604000012</v>
      </c>
      <c r="O137" s="164"/>
      <c r="P137" s="208">
        <f t="shared" si="12"/>
        <v>161.71269804000002</v>
      </c>
      <c r="Q137" s="188">
        <f t="shared" si="13"/>
        <v>3916.3138760400007</v>
      </c>
      <c r="R137" s="144"/>
    </row>
    <row r="138" spans="1:18" s="143" customFormat="1" x14ac:dyDescent="0.2">
      <c r="A138" s="172" t="s">
        <v>367</v>
      </c>
      <c r="B138" s="141" t="s">
        <v>369</v>
      </c>
      <c r="C138" s="142" t="s">
        <v>42</v>
      </c>
      <c r="D138" s="214">
        <v>160</v>
      </c>
      <c r="E138" s="179"/>
      <c r="F138" s="186">
        <v>1.03</v>
      </c>
      <c r="G138" s="187">
        <v>1.74</v>
      </c>
      <c r="H138" s="188">
        <f t="shared" si="7"/>
        <v>2.77</v>
      </c>
      <c r="I138" s="162"/>
      <c r="J138" s="186">
        <f t="shared" si="8"/>
        <v>164.8</v>
      </c>
      <c r="K138" s="187">
        <f t="shared" si="9"/>
        <v>278.39999999999998</v>
      </c>
      <c r="L138" s="188">
        <f t="shared" si="10"/>
        <v>443.2</v>
      </c>
      <c r="M138" s="163"/>
      <c r="N138" s="202">
        <f t="shared" si="11"/>
        <v>106.10208</v>
      </c>
      <c r="O138" s="164"/>
      <c r="P138" s="208">
        <f t="shared" si="12"/>
        <v>204.25312000000002</v>
      </c>
      <c r="Q138" s="188">
        <f t="shared" si="13"/>
        <v>549.30208000000005</v>
      </c>
      <c r="R138" s="144"/>
    </row>
    <row r="139" spans="1:18" s="143" customFormat="1" x14ac:dyDescent="0.2">
      <c r="A139" s="172" t="s">
        <v>370</v>
      </c>
      <c r="B139" s="141" t="s">
        <v>372</v>
      </c>
      <c r="C139" s="142" t="s">
        <v>45</v>
      </c>
      <c r="D139" s="214">
        <v>1</v>
      </c>
      <c r="E139" s="179"/>
      <c r="F139" s="186">
        <v>109.64</v>
      </c>
      <c r="G139" s="187">
        <v>223.75</v>
      </c>
      <c r="H139" s="188">
        <f t="shared" si="7"/>
        <v>333.39</v>
      </c>
      <c r="I139" s="162"/>
      <c r="J139" s="186">
        <f t="shared" si="8"/>
        <v>109.64</v>
      </c>
      <c r="K139" s="187">
        <f t="shared" si="9"/>
        <v>223.75</v>
      </c>
      <c r="L139" s="188">
        <f t="shared" si="10"/>
        <v>333.39</v>
      </c>
      <c r="M139" s="163"/>
      <c r="N139" s="202">
        <f t="shared" si="11"/>
        <v>79.813565999999994</v>
      </c>
      <c r="O139" s="164"/>
      <c r="P139" s="208">
        <f t="shared" si="12"/>
        <v>135.88781600000002</v>
      </c>
      <c r="Q139" s="188">
        <f t="shared" si="13"/>
        <v>413.20356600000002</v>
      </c>
      <c r="R139" s="144"/>
    </row>
    <row r="140" spans="1:18" s="143" customFormat="1" x14ac:dyDescent="0.2">
      <c r="A140" s="172" t="s">
        <v>373</v>
      </c>
      <c r="B140" s="141" t="s">
        <v>375</v>
      </c>
      <c r="C140" s="142" t="s">
        <v>42</v>
      </c>
      <c r="D140" s="214">
        <v>3.26</v>
      </c>
      <c r="E140" s="179"/>
      <c r="F140" s="186">
        <v>48.34</v>
      </c>
      <c r="G140" s="187">
        <v>89.86</v>
      </c>
      <c r="H140" s="188">
        <f t="shared" si="7"/>
        <v>138.19999999999999</v>
      </c>
      <c r="I140" s="162"/>
      <c r="J140" s="186">
        <f t="shared" si="8"/>
        <v>157.58840000000001</v>
      </c>
      <c r="K140" s="187">
        <f t="shared" si="9"/>
        <v>292.9436</v>
      </c>
      <c r="L140" s="188">
        <f t="shared" si="10"/>
        <v>450.53200000000004</v>
      </c>
      <c r="M140" s="163"/>
      <c r="N140" s="202">
        <f t="shared" si="11"/>
        <v>107.85736080000001</v>
      </c>
      <c r="O140" s="164"/>
      <c r="P140" s="208">
        <f t="shared" si="12"/>
        <v>195.31506296000001</v>
      </c>
      <c r="Q140" s="188">
        <f t="shared" si="13"/>
        <v>558.38936080000008</v>
      </c>
      <c r="R140" s="144"/>
    </row>
    <row r="141" spans="1:18" s="143" customFormat="1" ht="38.25" x14ac:dyDescent="0.2">
      <c r="A141" s="172" t="s">
        <v>1259</v>
      </c>
      <c r="B141" s="141" t="s">
        <v>1159</v>
      </c>
      <c r="C141" s="142" t="s">
        <v>288</v>
      </c>
      <c r="D141" s="214">
        <v>80.400000000000006</v>
      </c>
      <c r="E141" s="179"/>
      <c r="F141" s="186">
        <v>0</v>
      </c>
      <c r="G141" s="187">
        <v>49.76</v>
      </c>
      <c r="H141" s="188">
        <f t="shared" si="7"/>
        <v>49.76</v>
      </c>
      <c r="I141" s="162"/>
      <c r="J141" s="186">
        <f t="shared" si="8"/>
        <v>0</v>
      </c>
      <c r="K141" s="187">
        <f t="shared" si="9"/>
        <v>4000.7040000000002</v>
      </c>
      <c r="L141" s="188">
        <f t="shared" si="10"/>
        <v>4000.7040000000002</v>
      </c>
      <c r="M141" s="163"/>
      <c r="N141" s="202">
        <f t="shared" si="11"/>
        <v>957.76853760000006</v>
      </c>
      <c r="O141" s="164"/>
      <c r="P141" s="208">
        <f t="shared" si="12"/>
        <v>0</v>
      </c>
      <c r="Q141" s="188">
        <f t="shared" si="13"/>
        <v>4958.4725376000006</v>
      </c>
      <c r="R141" s="144"/>
    </row>
    <row r="142" spans="1:18" s="155" customFormat="1" x14ac:dyDescent="0.2">
      <c r="A142" s="173" t="s">
        <v>376</v>
      </c>
      <c r="B142" s="150" t="s">
        <v>377</v>
      </c>
      <c r="C142" s="150"/>
      <c r="D142" s="215"/>
      <c r="E142" s="180"/>
      <c r="F142" s="220">
        <f>SUM(Q143:Q157)</f>
        <v>26076.083632000002</v>
      </c>
      <c r="G142" s="190"/>
      <c r="H142" s="191"/>
      <c r="I142" s="151"/>
      <c r="J142" s="189"/>
      <c r="K142" s="190"/>
      <c r="L142" s="191"/>
      <c r="M142" s="152"/>
      <c r="N142" s="203"/>
      <c r="O142" s="153"/>
      <c r="P142" s="209"/>
      <c r="Q142" s="191"/>
      <c r="R142" s="154"/>
    </row>
    <row r="143" spans="1:18" s="143" customFormat="1" ht="38.25" x14ac:dyDescent="0.2">
      <c r="A143" s="172" t="s">
        <v>378</v>
      </c>
      <c r="B143" s="141" t="s">
        <v>380</v>
      </c>
      <c r="C143" s="142" t="s">
        <v>61</v>
      </c>
      <c r="D143" s="214">
        <v>3</v>
      </c>
      <c r="E143" s="179"/>
      <c r="F143" s="186">
        <v>27.21</v>
      </c>
      <c r="G143" s="187">
        <v>871.83</v>
      </c>
      <c r="H143" s="188">
        <f t="shared" si="7"/>
        <v>899.04000000000008</v>
      </c>
      <c r="I143" s="162"/>
      <c r="J143" s="186">
        <f t="shared" si="8"/>
        <v>81.63</v>
      </c>
      <c r="K143" s="187">
        <f t="shared" si="9"/>
        <v>2615.4900000000002</v>
      </c>
      <c r="L143" s="188">
        <f t="shared" si="10"/>
        <v>2697.1200000000003</v>
      </c>
      <c r="M143" s="163"/>
      <c r="N143" s="202">
        <f t="shared" si="11"/>
        <v>645.69052800000009</v>
      </c>
      <c r="O143" s="164"/>
      <c r="P143" s="208">
        <f t="shared" si="12"/>
        <v>101.172222</v>
      </c>
      <c r="Q143" s="188">
        <f t="shared" si="13"/>
        <v>3342.8105280000004</v>
      </c>
      <c r="R143" s="144"/>
    </row>
    <row r="144" spans="1:18" s="143" customFormat="1" ht="25.5" x14ac:dyDescent="0.2">
      <c r="A144" s="172" t="s">
        <v>381</v>
      </c>
      <c r="B144" s="141" t="s">
        <v>383</v>
      </c>
      <c r="C144" s="142" t="s">
        <v>45</v>
      </c>
      <c r="D144" s="214">
        <v>13</v>
      </c>
      <c r="E144" s="179"/>
      <c r="F144" s="186">
        <v>0</v>
      </c>
      <c r="G144" s="187">
        <v>218.4</v>
      </c>
      <c r="H144" s="188">
        <f t="shared" si="7"/>
        <v>218.4</v>
      </c>
      <c r="I144" s="162"/>
      <c r="J144" s="186">
        <f t="shared" si="8"/>
        <v>0</v>
      </c>
      <c r="K144" s="187">
        <f t="shared" si="9"/>
        <v>2839.2000000000003</v>
      </c>
      <c r="L144" s="188">
        <f t="shared" si="10"/>
        <v>2839.2000000000003</v>
      </c>
      <c r="M144" s="163"/>
      <c r="N144" s="202">
        <f t="shared" si="11"/>
        <v>679.7044800000001</v>
      </c>
      <c r="O144" s="164"/>
      <c r="P144" s="208">
        <f t="shared" si="12"/>
        <v>0</v>
      </c>
      <c r="Q144" s="188">
        <f t="shared" si="13"/>
        <v>3518.9044800000006</v>
      </c>
      <c r="R144" s="144"/>
    </row>
    <row r="145" spans="1:18" s="143" customFormat="1" x14ac:dyDescent="0.2">
      <c r="A145" s="172" t="s">
        <v>384</v>
      </c>
      <c r="B145" s="141" t="s">
        <v>386</v>
      </c>
      <c r="C145" s="142" t="s">
        <v>61</v>
      </c>
      <c r="D145" s="214">
        <v>3</v>
      </c>
      <c r="E145" s="179"/>
      <c r="F145" s="186">
        <v>0</v>
      </c>
      <c r="G145" s="187">
        <v>156.24</v>
      </c>
      <c r="H145" s="188">
        <f t="shared" ref="H145:H208" si="14">G145+F145</f>
        <v>156.24</v>
      </c>
      <c r="I145" s="162"/>
      <c r="J145" s="186">
        <f t="shared" ref="J145:J208" si="15">F145*D145</f>
        <v>0</v>
      </c>
      <c r="K145" s="187">
        <f t="shared" ref="K145:K208" si="16">G145*D145</f>
        <v>468.72</v>
      </c>
      <c r="L145" s="188">
        <f t="shared" ref="L145:L208" si="17">K145+J145</f>
        <v>468.72</v>
      </c>
      <c r="M145" s="163"/>
      <c r="N145" s="202">
        <f t="shared" ref="N145:N208" si="18">Q$5*L145</f>
        <v>112.21156800000001</v>
      </c>
      <c r="O145" s="164"/>
      <c r="P145" s="208">
        <f t="shared" ref="P145:P208" si="19">J145*(1+Q$5)</f>
        <v>0</v>
      </c>
      <c r="Q145" s="188">
        <f t="shared" ref="Q145:Q208" si="20">L145*(1+Q$5)</f>
        <v>580.93156800000008</v>
      </c>
      <c r="R145" s="144"/>
    </row>
    <row r="146" spans="1:18" s="143" customFormat="1" x14ac:dyDescent="0.2">
      <c r="A146" s="172" t="s">
        <v>387</v>
      </c>
      <c r="B146" s="141" t="s">
        <v>389</v>
      </c>
      <c r="C146" s="142" t="s">
        <v>61</v>
      </c>
      <c r="D146" s="214">
        <v>6</v>
      </c>
      <c r="E146" s="179"/>
      <c r="F146" s="186">
        <v>0</v>
      </c>
      <c r="G146" s="187">
        <v>169</v>
      </c>
      <c r="H146" s="188">
        <f t="shared" si="14"/>
        <v>169</v>
      </c>
      <c r="I146" s="162"/>
      <c r="J146" s="186">
        <f t="shared" si="15"/>
        <v>0</v>
      </c>
      <c r="K146" s="187">
        <f t="shared" si="16"/>
        <v>1014</v>
      </c>
      <c r="L146" s="188">
        <f t="shared" si="17"/>
        <v>1014</v>
      </c>
      <c r="M146" s="163"/>
      <c r="N146" s="202">
        <f t="shared" si="18"/>
        <v>242.7516</v>
      </c>
      <c r="O146" s="164"/>
      <c r="P146" s="208">
        <f t="shared" si="19"/>
        <v>0</v>
      </c>
      <c r="Q146" s="188">
        <f t="shared" si="20"/>
        <v>1256.7516000000001</v>
      </c>
      <c r="R146" s="144"/>
    </row>
    <row r="147" spans="1:18" s="143" customFormat="1" x14ac:dyDescent="0.2">
      <c r="A147" s="172" t="s">
        <v>390</v>
      </c>
      <c r="B147" s="141" t="s">
        <v>392</v>
      </c>
      <c r="C147" s="142" t="s">
        <v>45</v>
      </c>
      <c r="D147" s="214">
        <v>12</v>
      </c>
      <c r="E147" s="179"/>
      <c r="F147" s="186">
        <v>10.74</v>
      </c>
      <c r="G147" s="187">
        <v>103.85</v>
      </c>
      <c r="H147" s="188">
        <f t="shared" si="14"/>
        <v>114.58999999999999</v>
      </c>
      <c r="I147" s="162"/>
      <c r="J147" s="186">
        <f t="shared" si="15"/>
        <v>128.88</v>
      </c>
      <c r="K147" s="187">
        <f t="shared" si="16"/>
        <v>1246.1999999999998</v>
      </c>
      <c r="L147" s="188">
        <f t="shared" si="17"/>
        <v>1375.08</v>
      </c>
      <c r="M147" s="163"/>
      <c r="N147" s="202">
        <f t="shared" si="18"/>
        <v>329.19415199999997</v>
      </c>
      <c r="O147" s="164"/>
      <c r="P147" s="208">
        <f t="shared" si="19"/>
        <v>159.73387199999999</v>
      </c>
      <c r="Q147" s="188">
        <f t="shared" si="20"/>
        <v>1704.274152</v>
      </c>
      <c r="R147" s="144"/>
    </row>
    <row r="148" spans="1:18" s="143" customFormat="1" x14ac:dyDescent="0.2">
      <c r="A148" s="172" t="s">
        <v>393</v>
      </c>
      <c r="B148" s="141" t="s">
        <v>395</v>
      </c>
      <c r="C148" s="142" t="s">
        <v>61</v>
      </c>
      <c r="D148" s="214">
        <v>1</v>
      </c>
      <c r="E148" s="179"/>
      <c r="F148" s="186">
        <v>3.76</v>
      </c>
      <c r="G148" s="187">
        <v>65.260000000000005</v>
      </c>
      <c r="H148" s="188">
        <f t="shared" si="14"/>
        <v>69.02000000000001</v>
      </c>
      <c r="I148" s="162"/>
      <c r="J148" s="186">
        <f t="shared" si="15"/>
        <v>3.76</v>
      </c>
      <c r="K148" s="187">
        <f t="shared" si="16"/>
        <v>65.260000000000005</v>
      </c>
      <c r="L148" s="188">
        <f t="shared" si="17"/>
        <v>69.02000000000001</v>
      </c>
      <c r="M148" s="163"/>
      <c r="N148" s="202">
        <f t="shared" si="18"/>
        <v>16.523388000000004</v>
      </c>
      <c r="O148" s="164"/>
      <c r="P148" s="208">
        <f t="shared" si="19"/>
        <v>4.6601439999999998</v>
      </c>
      <c r="Q148" s="188">
        <f t="shared" si="20"/>
        <v>85.543388000000022</v>
      </c>
      <c r="R148" s="144"/>
    </row>
    <row r="149" spans="1:18" s="143" customFormat="1" x14ac:dyDescent="0.2">
      <c r="A149" s="172" t="s">
        <v>396</v>
      </c>
      <c r="B149" s="141" t="s">
        <v>397</v>
      </c>
      <c r="C149" s="142" t="s">
        <v>61</v>
      </c>
      <c r="D149" s="214">
        <v>7</v>
      </c>
      <c r="E149" s="179"/>
      <c r="F149" s="186">
        <v>3.76</v>
      </c>
      <c r="G149" s="187">
        <v>65.260000000000005</v>
      </c>
      <c r="H149" s="188">
        <f t="shared" si="14"/>
        <v>69.02000000000001</v>
      </c>
      <c r="I149" s="162"/>
      <c r="J149" s="186">
        <f t="shared" si="15"/>
        <v>26.32</v>
      </c>
      <c r="K149" s="187">
        <f t="shared" si="16"/>
        <v>456.82000000000005</v>
      </c>
      <c r="L149" s="188">
        <f t="shared" si="17"/>
        <v>483.14000000000004</v>
      </c>
      <c r="M149" s="163"/>
      <c r="N149" s="202">
        <f t="shared" si="18"/>
        <v>115.66371600000001</v>
      </c>
      <c r="O149" s="164"/>
      <c r="P149" s="208">
        <f t="shared" si="19"/>
        <v>32.621008000000003</v>
      </c>
      <c r="Q149" s="188">
        <f t="shared" si="20"/>
        <v>598.80371600000012</v>
      </c>
      <c r="R149" s="144"/>
    </row>
    <row r="150" spans="1:18" s="143" customFormat="1" x14ac:dyDescent="0.2">
      <c r="A150" s="172" t="s">
        <v>398</v>
      </c>
      <c r="B150" s="141" t="s">
        <v>400</v>
      </c>
      <c r="C150" s="142" t="s">
        <v>61</v>
      </c>
      <c r="D150" s="214">
        <v>7</v>
      </c>
      <c r="E150" s="179"/>
      <c r="F150" s="186">
        <v>3.3</v>
      </c>
      <c r="G150" s="187">
        <v>52.11</v>
      </c>
      <c r="H150" s="188">
        <f t="shared" si="14"/>
        <v>55.41</v>
      </c>
      <c r="I150" s="162"/>
      <c r="J150" s="186">
        <f t="shared" si="15"/>
        <v>23.099999999999998</v>
      </c>
      <c r="K150" s="187">
        <f t="shared" si="16"/>
        <v>364.77</v>
      </c>
      <c r="L150" s="188">
        <f t="shared" si="17"/>
        <v>387.87</v>
      </c>
      <c r="M150" s="163"/>
      <c r="N150" s="202">
        <f t="shared" si="18"/>
        <v>92.856077999999997</v>
      </c>
      <c r="O150" s="164"/>
      <c r="P150" s="208">
        <f t="shared" si="19"/>
        <v>28.630139999999997</v>
      </c>
      <c r="Q150" s="188">
        <f t="shared" si="20"/>
        <v>480.72607800000003</v>
      </c>
      <c r="R150" s="144"/>
    </row>
    <row r="151" spans="1:18" s="143" customFormat="1" ht="25.5" x14ac:dyDescent="0.2">
      <c r="A151" s="172" t="s">
        <v>401</v>
      </c>
      <c r="B151" s="141" t="s">
        <v>403</v>
      </c>
      <c r="C151" s="142" t="s">
        <v>61</v>
      </c>
      <c r="D151" s="214">
        <v>1</v>
      </c>
      <c r="E151" s="179"/>
      <c r="F151" s="186">
        <v>3.76</v>
      </c>
      <c r="G151" s="187">
        <v>70.73</v>
      </c>
      <c r="H151" s="188">
        <f t="shared" si="14"/>
        <v>74.490000000000009</v>
      </c>
      <c r="I151" s="162"/>
      <c r="J151" s="186">
        <f t="shared" si="15"/>
        <v>3.76</v>
      </c>
      <c r="K151" s="187">
        <f t="shared" si="16"/>
        <v>70.73</v>
      </c>
      <c r="L151" s="188">
        <f t="shared" si="17"/>
        <v>74.490000000000009</v>
      </c>
      <c r="M151" s="163"/>
      <c r="N151" s="202">
        <f t="shared" si="18"/>
        <v>17.832906000000001</v>
      </c>
      <c r="O151" s="164"/>
      <c r="P151" s="208">
        <f t="shared" si="19"/>
        <v>4.6601439999999998</v>
      </c>
      <c r="Q151" s="188">
        <f t="shared" si="20"/>
        <v>92.322906000000017</v>
      </c>
      <c r="R151" s="144"/>
    </row>
    <row r="152" spans="1:18" s="143" customFormat="1" ht="38.25" x14ac:dyDescent="0.2">
      <c r="A152" s="172" t="s">
        <v>404</v>
      </c>
      <c r="B152" s="141" t="s">
        <v>406</v>
      </c>
      <c r="C152" s="142" t="s">
        <v>61</v>
      </c>
      <c r="D152" s="214">
        <v>1</v>
      </c>
      <c r="E152" s="179"/>
      <c r="F152" s="186">
        <v>2.52</v>
      </c>
      <c r="G152" s="187">
        <v>139.13</v>
      </c>
      <c r="H152" s="188">
        <f t="shared" si="14"/>
        <v>141.65</v>
      </c>
      <c r="I152" s="162"/>
      <c r="J152" s="186">
        <f t="shared" si="15"/>
        <v>2.52</v>
      </c>
      <c r="K152" s="187">
        <f t="shared" si="16"/>
        <v>139.13</v>
      </c>
      <c r="L152" s="188">
        <f t="shared" si="17"/>
        <v>141.65</v>
      </c>
      <c r="M152" s="163"/>
      <c r="N152" s="202">
        <f t="shared" si="18"/>
        <v>33.911010000000005</v>
      </c>
      <c r="O152" s="164"/>
      <c r="P152" s="208">
        <f t="shared" si="19"/>
        <v>3.1232880000000001</v>
      </c>
      <c r="Q152" s="188">
        <f t="shared" si="20"/>
        <v>175.56101000000001</v>
      </c>
      <c r="R152" s="144"/>
    </row>
    <row r="153" spans="1:18" s="143" customFormat="1" ht="25.5" x14ac:dyDescent="0.2">
      <c r="A153" s="172" t="s">
        <v>407</v>
      </c>
      <c r="B153" s="141" t="s">
        <v>409</v>
      </c>
      <c r="C153" s="142" t="s">
        <v>61</v>
      </c>
      <c r="D153" s="214">
        <v>13</v>
      </c>
      <c r="E153" s="179"/>
      <c r="F153" s="186">
        <v>6.85</v>
      </c>
      <c r="G153" s="187">
        <v>24.74</v>
      </c>
      <c r="H153" s="188">
        <f t="shared" si="14"/>
        <v>31.589999999999996</v>
      </c>
      <c r="I153" s="162"/>
      <c r="J153" s="186">
        <f t="shared" si="15"/>
        <v>89.05</v>
      </c>
      <c r="K153" s="187">
        <f t="shared" si="16"/>
        <v>321.62</v>
      </c>
      <c r="L153" s="188">
        <f t="shared" si="17"/>
        <v>410.67</v>
      </c>
      <c r="M153" s="163"/>
      <c r="N153" s="202">
        <f t="shared" si="18"/>
        <v>98.314398000000011</v>
      </c>
      <c r="O153" s="164"/>
      <c r="P153" s="208">
        <f t="shared" si="19"/>
        <v>110.36857000000001</v>
      </c>
      <c r="Q153" s="188">
        <f t="shared" si="20"/>
        <v>508.98439800000006</v>
      </c>
      <c r="R153" s="144"/>
    </row>
    <row r="154" spans="1:18" s="143" customFormat="1" ht="25.5" x14ac:dyDescent="0.2">
      <c r="A154" s="172" t="s">
        <v>410</v>
      </c>
      <c r="B154" s="141" t="s">
        <v>412</v>
      </c>
      <c r="C154" s="142" t="s">
        <v>61</v>
      </c>
      <c r="D154" s="214">
        <v>9</v>
      </c>
      <c r="E154" s="179"/>
      <c r="F154" s="186">
        <v>6.85</v>
      </c>
      <c r="G154" s="187">
        <v>84.67</v>
      </c>
      <c r="H154" s="188">
        <f t="shared" si="14"/>
        <v>91.52</v>
      </c>
      <c r="I154" s="162"/>
      <c r="J154" s="186">
        <f t="shared" si="15"/>
        <v>61.65</v>
      </c>
      <c r="K154" s="187">
        <f t="shared" si="16"/>
        <v>762.03</v>
      </c>
      <c r="L154" s="188">
        <f t="shared" si="17"/>
        <v>823.68</v>
      </c>
      <c r="M154" s="163"/>
      <c r="N154" s="202">
        <f t="shared" si="18"/>
        <v>197.18899199999998</v>
      </c>
      <c r="O154" s="164"/>
      <c r="P154" s="208">
        <f t="shared" si="19"/>
        <v>76.409009999999995</v>
      </c>
      <c r="Q154" s="188">
        <f t="shared" si="20"/>
        <v>1020.8689919999999</v>
      </c>
      <c r="R154" s="144"/>
    </row>
    <row r="155" spans="1:18" s="143" customFormat="1" ht="25.5" x14ac:dyDescent="0.2">
      <c r="A155" s="172" t="s">
        <v>413</v>
      </c>
      <c r="B155" s="141" t="s">
        <v>415</v>
      </c>
      <c r="C155" s="142" t="s">
        <v>45</v>
      </c>
      <c r="D155" s="214">
        <v>3</v>
      </c>
      <c r="E155" s="179"/>
      <c r="F155" s="186">
        <v>0</v>
      </c>
      <c r="G155" s="187">
        <v>564.42999999999995</v>
      </c>
      <c r="H155" s="188">
        <f t="shared" si="14"/>
        <v>564.42999999999995</v>
      </c>
      <c r="I155" s="162"/>
      <c r="J155" s="186">
        <f t="shared" si="15"/>
        <v>0</v>
      </c>
      <c r="K155" s="187">
        <f t="shared" si="16"/>
        <v>1693.29</v>
      </c>
      <c r="L155" s="188">
        <f t="shared" si="17"/>
        <v>1693.29</v>
      </c>
      <c r="M155" s="163"/>
      <c r="N155" s="202">
        <f t="shared" si="18"/>
        <v>405.373626</v>
      </c>
      <c r="O155" s="164"/>
      <c r="P155" s="208">
        <f t="shared" si="19"/>
        <v>0</v>
      </c>
      <c r="Q155" s="188">
        <f t="shared" si="20"/>
        <v>2098.663626</v>
      </c>
      <c r="R155" s="144"/>
    </row>
    <row r="156" spans="1:18" s="143" customFormat="1" ht="25.5" x14ac:dyDescent="0.2">
      <c r="A156" s="172" t="s">
        <v>416</v>
      </c>
      <c r="B156" s="141" t="s">
        <v>418</v>
      </c>
      <c r="C156" s="142" t="s">
        <v>45</v>
      </c>
      <c r="D156" s="214">
        <v>9</v>
      </c>
      <c r="E156" s="179"/>
      <c r="F156" s="186">
        <v>0</v>
      </c>
      <c r="G156" s="187">
        <v>44.9</v>
      </c>
      <c r="H156" s="188">
        <f t="shared" si="14"/>
        <v>44.9</v>
      </c>
      <c r="I156" s="162"/>
      <c r="J156" s="186">
        <f t="shared" si="15"/>
        <v>0</v>
      </c>
      <c r="K156" s="187">
        <f t="shared" si="16"/>
        <v>404.09999999999997</v>
      </c>
      <c r="L156" s="188">
        <f t="shared" si="17"/>
        <v>404.09999999999997</v>
      </c>
      <c r="M156" s="163"/>
      <c r="N156" s="202">
        <f t="shared" si="18"/>
        <v>96.741539999999986</v>
      </c>
      <c r="O156" s="164"/>
      <c r="P156" s="208">
        <f t="shared" si="19"/>
        <v>0</v>
      </c>
      <c r="Q156" s="188">
        <f t="shared" si="20"/>
        <v>500.84154000000001</v>
      </c>
      <c r="R156" s="144"/>
    </row>
    <row r="157" spans="1:18" s="143" customFormat="1" ht="38.25" x14ac:dyDescent="0.2">
      <c r="A157" s="172" t="s">
        <v>419</v>
      </c>
      <c r="B157" s="141" t="s">
        <v>421</v>
      </c>
      <c r="C157" s="142" t="s">
        <v>45</v>
      </c>
      <c r="D157" s="214">
        <v>5</v>
      </c>
      <c r="E157" s="179"/>
      <c r="F157" s="186">
        <v>0</v>
      </c>
      <c r="G157" s="187">
        <v>1631.45</v>
      </c>
      <c r="H157" s="188">
        <f t="shared" si="14"/>
        <v>1631.45</v>
      </c>
      <c r="I157" s="162"/>
      <c r="J157" s="186">
        <f t="shared" si="15"/>
        <v>0</v>
      </c>
      <c r="K157" s="187">
        <f t="shared" si="16"/>
        <v>8157.25</v>
      </c>
      <c r="L157" s="188">
        <f t="shared" si="17"/>
        <v>8157.25</v>
      </c>
      <c r="M157" s="163"/>
      <c r="N157" s="202">
        <f t="shared" si="18"/>
        <v>1952.84565</v>
      </c>
      <c r="O157" s="164"/>
      <c r="P157" s="208">
        <f t="shared" si="19"/>
        <v>0</v>
      </c>
      <c r="Q157" s="188">
        <f t="shared" si="20"/>
        <v>10110.095650000001</v>
      </c>
      <c r="R157" s="144"/>
    </row>
    <row r="158" spans="1:18" s="155" customFormat="1" x14ac:dyDescent="0.2">
      <c r="A158" s="173" t="s">
        <v>422</v>
      </c>
      <c r="B158" s="150" t="s">
        <v>423</v>
      </c>
      <c r="C158" s="150"/>
      <c r="D158" s="215"/>
      <c r="E158" s="180"/>
      <c r="F158" s="220">
        <f>SUM(Q159:Q179)</f>
        <v>77464.247801880018</v>
      </c>
      <c r="G158" s="190"/>
      <c r="H158" s="191"/>
      <c r="I158" s="151"/>
      <c r="J158" s="189"/>
      <c r="K158" s="190"/>
      <c r="L158" s="191"/>
      <c r="M158" s="152"/>
      <c r="N158" s="203"/>
      <c r="O158" s="153"/>
      <c r="P158" s="209"/>
      <c r="Q158" s="191"/>
      <c r="R158" s="154"/>
    </row>
    <row r="159" spans="1:18" s="143" customFormat="1" ht="38.25" x14ac:dyDescent="0.2">
      <c r="A159" s="172" t="s">
        <v>424</v>
      </c>
      <c r="B159" s="141" t="s">
        <v>426</v>
      </c>
      <c r="C159" s="142" t="s">
        <v>42</v>
      </c>
      <c r="D159" s="214">
        <v>77.5</v>
      </c>
      <c r="E159" s="179"/>
      <c r="F159" s="186">
        <v>9.52</v>
      </c>
      <c r="G159" s="187">
        <v>12.92</v>
      </c>
      <c r="H159" s="188">
        <f t="shared" si="14"/>
        <v>22.439999999999998</v>
      </c>
      <c r="I159" s="162"/>
      <c r="J159" s="186">
        <f t="shared" si="15"/>
        <v>737.8</v>
      </c>
      <c r="K159" s="187">
        <f t="shared" si="16"/>
        <v>1001.3</v>
      </c>
      <c r="L159" s="188">
        <f t="shared" si="17"/>
        <v>1739.1</v>
      </c>
      <c r="M159" s="163"/>
      <c r="N159" s="202">
        <f t="shared" si="18"/>
        <v>416.34053999999998</v>
      </c>
      <c r="O159" s="164"/>
      <c r="P159" s="208">
        <f t="shared" si="19"/>
        <v>914.42931999999996</v>
      </c>
      <c r="Q159" s="188">
        <f t="shared" si="20"/>
        <v>2155.4405400000001</v>
      </c>
      <c r="R159" s="144"/>
    </row>
    <row r="160" spans="1:18" s="143" customFormat="1" ht="38.25" x14ac:dyDescent="0.2">
      <c r="A160" s="172" t="s">
        <v>427</v>
      </c>
      <c r="B160" s="141" t="s">
        <v>428</v>
      </c>
      <c r="C160" s="142" t="s">
        <v>42</v>
      </c>
      <c r="D160" s="214">
        <v>1.6</v>
      </c>
      <c r="E160" s="179"/>
      <c r="F160" s="186">
        <v>9.52</v>
      </c>
      <c r="G160" s="187">
        <v>12.92</v>
      </c>
      <c r="H160" s="188">
        <f t="shared" si="14"/>
        <v>22.439999999999998</v>
      </c>
      <c r="I160" s="162"/>
      <c r="J160" s="186">
        <f t="shared" si="15"/>
        <v>15.231999999999999</v>
      </c>
      <c r="K160" s="187">
        <f t="shared" si="16"/>
        <v>20.672000000000001</v>
      </c>
      <c r="L160" s="188">
        <f t="shared" si="17"/>
        <v>35.903999999999996</v>
      </c>
      <c r="M160" s="163"/>
      <c r="N160" s="202">
        <f t="shared" si="18"/>
        <v>8.5954175999999993</v>
      </c>
      <c r="O160" s="164"/>
      <c r="P160" s="208">
        <f t="shared" si="19"/>
        <v>18.8785408</v>
      </c>
      <c r="Q160" s="188">
        <f t="shared" si="20"/>
        <v>44.499417600000001</v>
      </c>
      <c r="R160" s="144"/>
    </row>
    <row r="161" spans="1:18" s="143" customFormat="1" ht="25.5" x14ac:dyDescent="0.2">
      <c r="A161" s="172" t="s">
        <v>429</v>
      </c>
      <c r="B161" s="141" t="s">
        <v>431</v>
      </c>
      <c r="C161" s="142" t="s">
        <v>42</v>
      </c>
      <c r="D161" s="214">
        <v>385.16</v>
      </c>
      <c r="E161" s="179"/>
      <c r="F161" s="186">
        <v>5.51</v>
      </c>
      <c r="G161" s="187">
        <v>1.26</v>
      </c>
      <c r="H161" s="188">
        <f t="shared" si="14"/>
        <v>6.77</v>
      </c>
      <c r="I161" s="162"/>
      <c r="J161" s="186">
        <f t="shared" si="15"/>
        <v>2122.2316000000001</v>
      </c>
      <c r="K161" s="187">
        <f t="shared" si="16"/>
        <v>485.30160000000001</v>
      </c>
      <c r="L161" s="188">
        <f t="shared" si="17"/>
        <v>2607.5331999999999</v>
      </c>
      <c r="M161" s="163"/>
      <c r="N161" s="202">
        <f t="shared" si="18"/>
        <v>624.24344808000001</v>
      </c>
      <c r="O161" s="164"/>
      <c r="P161" s="208">
        <f t="shared" si="19"/>
        <v>2630.2938450400002</v>
      </c>
      <c r="Q161" s="188">
        <f t="shared" si="20"/>
        <v>3231.7766480800001</v>
      </c>
      <c r="R161" s="144"/>
    </row>
    <row r="162" spans="1:18" s="143" customFormat="1" ht="38.25" x14ac:dyDescent="0.2">
      <c r="A162" s="172" t="s">
        <v>432</v>
      </c>
      <c r="B162" s="141" t="s">
        <v>434</v>
      </c>
      <c r="C162" s="142" t="s">
        <v>42</v>
      </c>
      <c r="D162" s="214">
        <v>385.16</v>
      </c>
      <c r="E162" s="179"/>
      <c r="F162" s="186">
        <v>4.6399999999999997</v>
      </c>
      <c r="G162" s="187">
        <v>4.26</v>
      </c>
      <c r="H162" s="188">
        <f t="shared" si="14"/>
        <v>8.8999999999999986</v>
      </c>
      <c r="I162" s="162"/>
      <c r="J162" s="186">
        <f t="shared" si="15"/>
        <v>1787.1424</v>
      </c>
      <c r="K162" s="187">
        <f t="shared" si="16"/>
        <v>1640.7816</v>
      </c>
      <c r="L162" s="188">
        <f t="shared" si="17"/>
        <v>3427.924</v>
      </c>
      <c r="M162" s="163"/>
      <c r="N162" s="202">
        <f t="shared" si="18"/>
        <v>820.64500559999999</v>
      </c>
      <c r="O162" s="164"/>
      <c r="P162" s="208">
        <f t="shared" si="19"/>
        <v>2214.9842905599999</v>
      </c>
      <c r="Q162" s="188">
        <f t="shared" si="20"/>
        <v>4248.5690056000003</v>
      </c>
      <c r="R162" s="144"/>
    </row>
    <row r="163" spans="1:18" s="143" customFormat="1" ht="25.5" x14ac:dyDescent="0.2">
      <c r="A163" s="172" t="s">
        <v>435</v>
      </c>
      <c r="B163" s="141" t="s">
        <v>437</v>
      </c>
      <c r="C163" s="142" t="s">
        <v>288</v>
      </c>
      <c r="D163" s="214">
        <v>30</v>
      </c>
      <c r="E163" s="179"/>
      <c r="F163" s="186">
        <v>0</v>
      </c>
      <c r="G163" s="187">
        <v>14</v>
      </c>
      <c r="H163" s="188">
        <f t="shared" si="14"/>
        <v>14</v>
      </c>
      <c r="I163" s="162"/>
      <c r="J163" s="186">
        <f t="shared" si="15"/>
        <v>0</v>
      </c>
      <c r="K163" s="187">
        <f t="shared" si="16"/>
        <v>420</v>
      </c>
      <c r="L163" s="188">
        <f t="shared" si="17"/>
        <v>420</v>
      </c>
      <c r="M163" s="163"/>
      <c r="N163" s="202">
        <f t="shared" si="18"/>
        <v>100.548</v>
      </c>
      <c r="O163" s="164"/>
      <c r="P163" s="208">
        <f t="shared" si="19"/>
        <v>0</v>
      </c>
      <c r="Q163" s="188">
        <f t="shared" si="20"/>
        <v>520.548</v>
      </c>
      <c r="R163" s="144"/>
    </row>
    <row r="164" spans="1:18" s="143" customFormat="1" x14ac:dyDescent="0.2">
      <c r="A164" s="172" t="s">
        <v>438</v>
      </c>
      <c r="B164" s="141" t="s">
        <v>440</v>
      </c>
      <c r="C164" s="142" t="s">
        <v>441</v>
      </c>
      <c r="D164" s="214">
        <v>24</v>
      </c>
      <c r="E164" s="179"/>
      <c r="F164" s="186">
        <v>11.29</v>
      </c>
      <c r="G164" s="187">
        <v>5.87</v>
      </c>
      <c r="H164" s="188">
        <f t="shared" si="14"/>
        <v>17.16</v>
      </c>
      <c r="I164" s="162"/>
      <c r="J164" s="186">
        <f t="shared" si="15"/>
        <v>270.95999999999998</v>
      </c>
      <c r="K164" s="187">
        <f t="shared" si="16"/>
        <v>140.88</v>
      </c>
      <c r="L164" s="188">
        <f t="shared" si="17"/>
        <v>411.84</v>
      </c>
      <c r="M164" s="163"/>
      <c r="N164" s="202">
        <f t="shared" si="18"/>
        <v>98.594495999999992</v>
      </c>
      <c r="O164" s="164"/>
      <c r="P164" s="208">
        <f t="shared" si="19"/>
        <v>335.82782399999996</v>
      </c>
      <c r="Q164" s="188">
        <f t="shared" si="20"/>
        <v>510.43449599999997</v>
      </c>
      <c r="R164" s="144"/>
    </row>
    <row r="165" spans="1:18" s="143" customFormat="1" ht="25.5" x14ac:dyDescent="0.2">
      <c r="A165" s="172" t="s">
        <v>442</v>
      </c>
      <c r="B165" s="141" t="s">
        <v>444</v>
      </c>
      <c r="C165" s="142" t="s">
        <v>42</v>
      </c>
      <c r="D165" s="214">
        <v>100</v>
      </c>
      <c r="E165" s="179"/>
      <c r="F165" s="186">
        <v>1.1200000000000001</v>
      </c>
      <c r="G165" s="187">
        <v>4.08</v>
      </c>
      <c r="H165" s="188">
        <f t="shared" si="14"/>
        <v>5.2</v>
      </c>
      <c r="I165" s="162"/>
      <c r="J165" s="186">
        <f t="shared" si="15"/>
        <v>112.00000000000001</v>
      </c>
      <c r="K165" s="187">
        <f t="shared" si="16"/>
        <v>408</v>
      </c>
      <c r="L165" s="188">
        <f t="shared" si="17"/>
        <v>520</v>
      </c>
      <c r="M165" s="163"/>
      <c r="N165" s="202">
        <f t="shared" si="18"/>
        <v>124.488</v>
      </c>
      <c r="O165" s="164"/>
      <c r="P165" s="208">
        <f t="shared" si="19"/>
        <v>138.81280000000001</v>
      </c>
      <c r="Q165" s="188">
        <f t="shared" si="20"/>
        <v>644.48800000000006</v>
      </c>
      <c r="R165" s="144"/>
    </row>
    <row r="166" spans="1:18" s="143" customFormat="1" ht="38.25" x14ac:dyDescent="0.2">
      <c r="A166" s="172" t="s">
        <v>445</v>
      </c>
      <c r="B166" s="141" t="s">
        <v>447</v>
      </c>
      <c r="C166" s="142" t="s">
        <v>42</v>
      </c>
      <c r="D166" s="214">
        <v>483.38</v>
      </c>
      <c r="E166" s="179"/>
      <c r="F166" s="186">
        <v>3.67</v>
      </c>
      <c r="G166" s="187">
        <v>15.28</v>
      </c>
      <c r="H166" s="188">
        <f t="shared" si="14"/>
        <v>18.95</v>
      </c>
      <c r="I166" s="162"/>
      <c r="J166" s="186">
        <f t="shared" si="15"/>
        <v>1774.0046</v>
      </c>
      <c r="K166" s="187">
        <f t="shared" si="16"/>
        <v>7386.0463999999993</v>
      </c>
      <c r="L166" s="188">
        <f t="shared" si="17"/>
        <v>9160.0509999999995</v>
      </c>
      <c r="M166" s="163"/>
      <c r="N166" s="202">
        <f t="shared" si="18"/>
        <v>2192.9162093999998</v>
      </c>
      <c r="O166" s="164"/>
      <c r="P166" s="208">
        <f t="shared" si="19"/>
        <v>2198.7013012400002</v>
      </c>
      <c r="Q166" s="188">
        <f t="shared" si="20"/>
        <v>11352.9672094</v>
      </c>
      <c r="R166" s="144"/>
    </row>
    <row r="167" spans="1:18" s="143" customFormat="1" ht="38.25" x14ac:dyDescent="0.2">
      <c r="A167" s="172" t="s">
        <v>448</v>
      </c>
      <c r="B167" s="141" t="s">
        <v>449</v>
      </c>
      <c r="C167" s="142" t="s">
        <v>42</v>
      </c>
      <c r="D167" s="214">
        <v>156.71</v>
      </c>
      <c r="E167" s="179"/>
      <c r="F167" s="186">
        <v>3.67</v>
      </c>
      <c r="G167" s="187">
        <v>15.28</v>
      </c>
      <c r="H167" s="188">
        <f t="shared" si="14"/>
        <v>18.95</v>
      </c>
      <c r="I167" s="162"/>
      <c r="J167" s="186">
        <f t="shared" si="15"/>
        <v>575.12570000000005</v>
      </c>
      <c r="K167" s="187">
        <f t="shared" si="16"/>
        <v>2394.5288</v>
      </c>
      <c r="L167" s="188">
        <f t="shared" si="17"/>
        <v>2969.6545000000001</v>
      </c>
      <c r="M167" s="163"/>
      <c r="N167" s="202">
        <f t="shared" si="18"/>
        <v>710.93528730000003</v>
      </c>
      <c r="O167" s="164"/>
      <c r="P167" s="208">
        <f t="shared" si="19"/>
        <v>712.81079258000011</v>
      </c>
      <c r="Q167" s="188">
        <f t="shared" si="20"/>
        <v>3680.5897873000004</v>
      </c>
      <c r="R167" s="144"/>
    </row>
    <row r="168" spans="1:18" s="143" customFormat="1" ht="38.25" x14ac:dyDescent="0.2">
      <c r="A168" s="172" t="s">
        <v>450</v>
      </c>
      <c r="B168" s="141" t="s">
        <v>451</v>
      </c>
      <c r="C168" s="142" t="s">
        <v>42</v>
      </c>
      <c r="D168" s="214">
        <v>346.53</v>
      </c>
      <c r="E168" s="179"/>
      <c r="F168" s="186">
        <v>3.67</v>
      </c>
      <c r="G168" s="187">
        <v>15.28</v>
      </c>
      <c r="H168" s="188">
        <f t="shared" si="14"/>
        <v>18.95</v>
      </c>
      <c r="I168" s="162"/>
      <c r="J168" s="186">
        <f t="shared" si="15"/>
        <v>1271.7650999999998</v>
      </c>
      <c r="K168" s="187">
        <f t="shared" si="16"/>
        <v>5294.9783999999991</v>
      </c>
      <c r="L168" s="188">
        <f t="shared" si="17"/>
        <v>6566.7434999999987</v>
      </c>
      <c r="M168" s="163"/>
      <c r="N168" s="202">
        <f t="shared" si="18"/>
        <v>1572.0783938999996</v>
      </c>
      <c r="O168" s="164"/>
      <c r="P168" s="208">
        <f t="shared" si="19"/>
        <v>1576.2256649399999</v>
      </c>
      <c r="Q168" s="188">
        <f t="shared" si="20"/>
        <v>8138.8218938999989</v>
      </c>
      <c r="R168" s="144"/>
    </row>
    <row r="169" spans="1:18" s="143" customFormat="1" ht="25.5" x14ac:dyDescent="0.2">
      <c r="A169" s="172" t="s">
        <v>452</v>
      </c>
      <c r="B169" s="141" t="s">
        <v>454</v>
      </c>
      <c r="C169" s="142" t="s">
        <v>42</v>
      </c>
      <c r="D169" s="214">
        <v>119.18</v>
      </c>
      <c r="E169" s="179"/>
      <c r="F169" s="186">
        <v>5.41</v>
      </c>
      <c r="G169" s="187">
        <v>12.11</v>
      </c>
      <c r="H169" s="188">
        <f t="shared" si="14"/>
        <v>17.52</v>
      </c>
      <c r="I169" s="162"/>
      <c r="J169" s="186">
        <f t="shared" si="15"/>
        <v>644.76380000000006</v>
      </c>
      <c r="K169" s="187">
        <f t="shared" si="16"/>
        <v>1443.2698</v>
      </c>
      <c r="L169" s="188">
        <f t="shared" si="17"/>
        <v>2088.0336000000002</v>
      </c>
      <c r="M169" s="163"/>
      <c r="N169" s="202">
        <f t="shared" si="18"/>
        <v>499.87524384000005</v>
      </c>
      <c r="O169" s="164"/>
      <c r="P169" s="208">
        <f t="shared" si="19"/>
        <v>799.12025372000016</v>
      </c>
      <c r="Q169" s="188">
        <f t="shared" si="20"/>
        <v>2587.9088438400004</v>
      </c>
      <c r="R169" s="144"/>
    </row>
    <row r="170" spans="1:18" s="143" customFormat="1" ht="38.25" x14ac:dyDescent="0.2">
      <c r="A170" s="172" t="s">
        <v>455</v>
      </c>
      <c r="B170" s="141" t="s">
        <v>457</v>
      </c>
      <c r="C170" s="142" t="s">
        <v>42</v>
      </c>
      <c r="D170" s="214">
        <v>864</v>
      </c>
      <c r="E170" s="179"/>
      <c r="F170" s="186">
        <v>4.1500000000000004</v>
      </c>
      <c r="G170" s="187">
        <v>11.58</v>
      </c>
      <c r="H170" s="188">
        <f t="shared" si="14"/>
        <v>15.73</v>
      </c>
      <c r="I170" s="162"/>
      <c r="J170" s="186">
        <f t="shared" si="15"/>
        <v>3585.6000000000004</v>
      </c>
      <c r="K170" s="187">
        <f t="shared" si="16"/>
        <v>10005.120000000001</v>
      </c>
      <c r="L170" s="188">
        <f t="shared" si="17"/>
        <v>13590.720000000001</v>
      </c>
      <c r="M170" s="163"/>
      <c r="N170" s="202">
        <f t="shared" si="18"/>
        <v>3253.6183680000004</v>
      </c>
      <c r="O170" s="164"/>
      <c r="P170" s="208">
        <f t="shared" si="19"/>
        <v>4443.9926400000004</v>
      </c>
      <c r="Q170" s="188">
        <f t="shared" si="20"/>
        <v>16844.338368000001</v>
      </c>
      <c r="R170" s="144"/>
    </row>
    <row r="171" spans="1:18" s="143" customFormat="1" ht="25.5" x14ac:dyDescent="0.2">
      <c r="A171" s="172" t="s">
        <v>458</v>
      </c>
      <c r="B171" s="141" t="s">
        <v>459</v>
      </c>
      <c r="C171" s="142" t="s">
        <v>42</v>
      </c>
      <c r="D171" s="214">
        <v>54.75</v>
      </c>
      <c r="E171" s="179"/>
      <c r="F171" s="186">
        <v>4.1500000000000004</v>
      </c>
      <c r="G171" s="187">
        <v>11.58</v>
      </c>
      <c r="H171" s="188">
        <f t="shared" si="14"/>
        <v>15.73</v>
      </c>
      <c r="I171" s="162"/>
      <c r="J171" s="186">
        <f t="shared" si="15"/>
        <v>227.21250000000001</v>
      </c>
      <c r="K171" s="187">
        <f t="shared" si="16"/>
        <v>634.005</v>
      </c>
      <c r="L171" s="188">
        <f t="shared" si="17"/>
        <v>861.21749999999997</v>
      </c>
      <c r="M171" s="163"/>
      <c r="N171" s="202">
        <f t="shared" si="18"/>
        <v>206.17546949999999</v>
      </c>
      <c r="O171" s="164"/>
      <c r="P171" s="208">
        <f t="shared" si="19"/>
        <v>281.60717250000005</v>
      </c>
      <c r="Q171" s="188">
        <f t="shared" si="20"/>
        <v>1067.3929694999999</v>
      </c>
      <c r="R171" s="144"/>
    </row>
    <row r="172" spans="1:18" s="143" customFormat="1" x14ac:dyDescent="0.2">
      <c r="A172" s="172" t="s">
        <v>460</v>
      </c>
      <c r="B172" s="141" t="s">
        <v>462</v>
      </c>
      <c r="C172" s="142" t="s">
        <v>42</v>
      </c>
      <c r="D172" s="214">
        <v>119.18</v>
      </c>
      <c r="E172" s="179"/>
      <c r="F172" s="186">
        <v>5.2</v>
      </c>
      <c r="G172" s="187">
        <v>4.9800000000000004</v>
      </c>
      <c r="H172" s="188">
        <f t="shared" si="14"/>
        <v>10.18</v>
      </c>
      <c r="I172" s="162"/>
      <c r="J172" s="186">
        <f t="shared" si="15"/>
        <v>619.7360000000001</v>
      </c>
      <c r="K172" s="187">
        <f t="shared" si="16"/>
        <v>593.51640000000009</v>
      </c>
      <c r="L172" s="188">
        <f t="shared" si="17"/>
        <v>1213.2524000000003</v>
      </c>
      <c r="M172" s="163"/>
      <c r="N172" s="202">
        <f t="shared" si="18"/>
        <v>290.45262456000006</v>
      </c>
      <c r="O172" s="164"/>
      <c r="P172" s="208">
        <f t="shared" si="19"/>
        <v>768.10079840000014</v>
      </c>
      <c r="Q172" s="188">
        <f t="shared" si="20"/>
        <v>1503.7050245600005</v>
      </c>
      <c r="R172" s="144"/>
    </row>
    <row r="173" spans="1:18" s="143" customFormat="1" ht="25.5" x14ac:dyDescent="0.2">
      <c r="A173" s="172" t="s">
        <v>463</v>
      </c>
      <c r="B173" s="141" t="s">
        <v>465</v>
      </c>
      <c r="C173" s="142" t="s">
        <v>42</v>
      </c>
      <c r="D173" s="214">
        <v>949</v>
      </c>
      <c r="E173" s="179"/>
      <c r="F173" s="186">
        <v>6.92</v>
      </c>
      <c r="G173" s="187">
        <v>7.09</v>
      </c>
      <c r="H173" s="188">
        <f t="shared" si="14"/>
        <v>14.01</v>
      </c>
      <c r="I173" s="162"/>
      <c r="J173" s="186">
        <f t="shared" si="15"/>
        <v>6567.08</v>
      </c>
      <c r="K173" s="187">
        <f t="shared" si="16"/>
        <v>6728.41</v>
      </c>
      <c r="L173" s="188">
        <f t="shared" si="17"/>
        <v>13295.49</v>
      </c>
      <c r="M173" s="163"/>
      <c r="N173" s="202">
        <f t="shared" si="18"/>
        <v>3182.940306</v>
      </c>
      <c r="O173" s="164"/>
      <c r="P173" s="208">
        <f t="shared" si="19"/>
        <v>8139.2389520000006</v>
      </c>
      <c r="Q173" s="188">
        <f t="shared" si="20"/>
        <v>16478.430306000002</v>
      </c>
      <c r="R173" s="144"/>
    </row>
    <row r="174" spans="1:18" s="143" customFormat="1" x14ac:dyDescent="0.2">
      <c r="A174" s="172" t="s">
        <v>466</v>
      </c>
      <c r="B174" s="141" t="s">
        <v>468</v>
      </c>
      <c r="C174" s="142" t="s">
        <v>42</v>
      </c>
      <c r="D174" s="214">
        <v>5</v>
      </c>
      <c r="E174" s="179"/>
      <c r="F174" s="186">
        <v>22.34</v>
      </c>
      <c r="G174" s="187">
        <v>27.11</v>
      </c>
      <c r="H174" s="188">
        <f t="shared" si="14"/>
        <v>49.45</v>
      </c>
      <c r="I174" s="162"/>
      <c r="J174" s="186">
        <f t="shared" si="15"/>
        <v>111.7</v>
      </c>
      <c r="K174" s="187">
        <f t="shared" si="16"/>
        <v>135.55000000000001</v>
      </c>
      <c r="L174" s="188">
        <f t="shared" si="17"/>
        <v>247.25</v>
      </c>
      <c r="M174" s="163"/>
      <c r="N174" s="202">
        <f t="shared" si="18"/>
        <v>59.191650000000003</v>
      </c>
      <c r="O174" s="164"/>
      <c r="P174" s="208">
        <f t="shared" si="19"/>
        <v>138.44098</v>
      </c>
      <c r="Q174" s="188">
        <f t="shared" si="20"/>
        <v>306.44165000000004</v>
      </c>
      <c r="R174" s="144"/>
    </row>
    <row r="175" spans="1:18" s="143" customFormat="1" x14ac:dyDescent="0.2">
      <c r="A175" s="172" t="s">
        <v>469</v>
      </c>
      <c r="B175" s="141" t="s">
        <v>1260</v>
      </c>
      <c r="C175" s="142" t="s">
        <v>42</v>
      </c>
      <c r="D175" s="214">
        <v>300</v>
      </c>
      <c r="E175" s="179"/>
      <c r="F175" s="186">
        <v>0</v>
      </c>
      <c r="G175" s="187">
        <v>1.34</v>
      </c>
      <c r="H175" s="188">
        <f t="shared" si="14"/>
        <v>1.34</v>
      </c>
      <c r="I175" s="162"/>
      <c r="J175" s="186">
        <f t="shared" si="15"/>
        <v>0</v>
      </c>
      <c r="K175" s="187">
        <f t="shared" si="16"/>
        <v>402</v>
      </c>
      <c r="L175" s="188">
        <f t="shared" si="17"/>
        <v>402</v>
      </c>
      <c r="M175" s="163"/>
      <c r="N175" s="202">
        <f t="shared" si="18"/>
        <v>96.238799999999998</v>
      </c>
      <c r="O175" s="164"/>
      <c r="P175" s="208">
        <f t="shared" si="19"/>
        <v>0</v>
      </c>
      <c r="Q175" s="188">
        <f t="shared" si="20"/>
        <v>498.23880000000003</v>
      </c>
      <c r="R175" s="144"/>
    </row>
    <row r="176" spans="1:18" s="143" customFormat="1" ht="38.25" x14ac:dyDescent="0.2">
      <c r="A176" s="172" t="s">
        <v>471</v>
      </c>
      <c r="B176" s="141" t="s">
        <v>472</v>
      </c>
      <c r="C176" s="142" t="s">
        <v>42</v>
      </c>
      <c r="D176" s="214">
        <v>74</v>
      </c>
      <c r="E176" s="179"/>
      <c r="F176" s="186">
        <v>4.1500000000000004</v>
      </c>
      <c r="G176" s="187">
        <v>11.58</v>
      </c>
      <c r="H176" s="188">
        <f t="shared" si="14"/>
        <v>15.73</v>
      </c>
      <c r="I176" s="162"/>
      <c r="J176" s="186">
        <f t="shared" si="15"/>
        <v>307.10000000000002</v>
      </c>
      <c r="K176" s="187">
        <f t="shared" si="16"/>
        <v>856.92</v>
      </c>
      <c r="L176" s="188">
        <f t="shared" si="17"/>
        <v>1164.02</v>
      </c>
      <c r="M176" s="163"/>
      <c r="N176" s="202">
        <f t="shared" si="18"/>
        <v>278.66638799999998</v>
      </c>
      <c r="O176" s="164"/>
      <c r="P176" s="208">
        <f t="shared" si="19"/>
        <v>380.61974000000004</v>
      </c>
      <c r="Q176" s="188">
        <f t="shared" si="20"/>
        <v>1442.6863880000001</v>
      </c>
      <c r="R176" s="144"/>
    </row>
    <row r="177" spans="1:18" s="143" customFormat="1" ht="25.5" x14ac:dyDescent="0.2">
      <c r="A177" s="172" t="s">
        <v>473</v>
      </c>
      <c r="B177" s="141" t="s">
        <v>474</v>
      </c>
      <c r="C177" s="142" t="s">
        <v>42</v>
      </c>
      <c r="D177" s="214">
        <v>11.95</v>
      </c>
      <c r="E177" s="179"/>
      <c r="F177" s="186">
        <v>4.1500000000000004</v>
      </c>
      <c r="G177" s="187">
        <v>11.58</v>
      </c>
      <c r="H177" s="188">
        <f t="shared" si="14"/>
        <v>15.73</v>
      </c>
      <c r="I177" s="162"/>
      <c r="J177" s="186">
        <f t="shared" si="15"/>
        <v>49.592500000000001</v>
      </c>
      <c r="K177" s="187">
        <f t="shared" si="16"/>
        <v>138.381</v>
      </c>
      <c r="L177" s="188">
        <f t="shared" si="17"/>
        <v>187.9735</v>
      </c>
      <c r="M177" s="163"/>
      <c r="N177" s="202">
        <f t="shared" si="18"/>
        <v>45.000855899999998</v>
      </c>
      <c r="O177" s="164"/>
      <c r="P177" s="208">
        <f t="shared" si="19"/>
        <v>61.464944500000001</v>
      </c>
      <c r="Q177" s="188">
        <f t="shared" si="20"/>
        <v>232.97435590000001</v>
      </c>
      <c r="R177" s="144"/>
    </row>
    <row r="178" spans="1:18" s="143" customFormat="1" x14ac:dyDescent="0.2">
      <c r="A178" s="172" t="s">
        <v>475</v>
      </c>
      <c r="B178" s="141" t="s">
        <v>477</v>
      </c>
      <c r="C178" s="142" t="s">
        <v>42</v>
      </c>
      <c r="D178" s="214">
        <v>16.239999999999998</v>
      </c>
      <c r="E178" s="179"/>
      <c r="F178" s="186">
        <v>7.67</v>
      </c>
      <c r="G178" s="187">
        <v>35.14</v>
      </c>
      <c r="H178" s="188">
        <f t="shared" si="14"/>
        <v>42.81</v>
      </c>
      <c r="I178" s="162"/>
      <c r="J178" s="186">
        <f t="shared" si="15"/>
        <v>124.56079999999999</v>
      </c>
      <c r="K178" s="187">
        <f t="shared" si="16"/>
        <v>570.67359999999996</v>
      </c>
      <c r="L178" s="188">
        <f t="shared" si="17"/>
        <v>695.23439999999994</v>
      </c>
      <c r="M178" s="163"/>
      <c r="N178" s="202">
        <f t="shared" si="18"/>
        <v>166.43911535999999</v>
      </c>
      <c r="O178" s="164"/>
      <c r="P178" s="208">
        <f t="shared" si="19"/>
        <v>154.38065551999998</v>
      </c>
      <c r="Q178" s="188">
        <f t="shared" si="20"/>
        <v>861.67351536000001</v>
      </c>
      <c r="R178" s="144"/>
    </row>
    <row r="179" spans="1:18" s="143" customFormat="1" ht="25.5" x14ac:dyDescent="0.2">
      <c r="A179" s="172" t="s">
        <v>478</v>
      </c>
      <c r="B179" s="141" t="s">
        <v>480</v>
      </c>
      <c r="C179" s="142" t="s">
        <v>42</v>
      </c>
      <c r="D179" s="214">
        <v>47.46</v>
      </c>
      <c r="E179" s="179"/>
      <c r="F179" s="186">
        <v>8.52</v>
      </c>
      <c r="G179" s="187">
        <v>10.39</v>
      </c>
      <c r="H179" s="188">
        <f t="shared" si="14"/>
        <v>18.91</v>
      </c>
      <c r="I179" s="162"/>
      <c r="J179" s="186">
        <f t="shared" si="15"/>
        <v>404.35919999999999</v>
      </c>
      <c r="K179" s="187">
        <f t="shared" si="16"/>
        <v>493.10940000000005</v>
      </c>
      <c r="L179" s="188">
        <f t="shared" si="17"/>
        <v>897.46860000000004</v>
      </c>
      <c r="M179" s="163"/>
      <c r="N179" s="202">
        <f t="shared" si="18"/>
        <v>214.85398284000001</v>
      </c>
      <c r="O179" s="164"/>
      <c r="P179" s="208">
        <f t="shared" si="19"/>
        <v>501.16279248000001</v>
      </c>
      <c r="Q179" s="188">
        <f t="shared" si="20"/>
        <v>1112.32258284</v>
      </c>
      <c r="R179" s="144"/>
    </row>
    <row r="180" spans="1:18" s="155" customFormat="1" x14ac:dyDescent="0.2">
      <c r="A180" s="173" t="s">
        <v>481</v>
      </c>
      <c r="B180" s="150" t="s">
        <v>482</v>
      </c>
      <c r="C180" s="150"/>
      <c r="D180" s="215"/>
      <c r="E180" s="180"/>
      <c r="F180" s="220">
        <f>F181+F196+F202</f>
        <v>154175.70635296003</v>
      </c>
      <c r="G180" s="190"/>
      <c r="H180" s="191"/>
      <c r="I180" s="151"/>
      <c r="J180" s="189"/>
      <c r="K180" s="190"/>
      <c r="L180" s="191"/>
      <c r="M180" s="152"/>
      <c r="N180" s="203"/>
      <c r="O180" s="153"/>
      <c r="P180" s="209"/>
      <c r="Q180" s="191"/>
      <c r="R180" s="154"/>
    </row>
    <row r="181" spans="1:18" s="170" customFormat="1" x14ac:dyDescent="0.2">
      <c r="A181" s="174" t="s">
        <v>483</v>
      </c>
      <c r="B181" s="165" t="s">
        <v>484</v>
      </c>
      <c r="C181" s="165"/>
      <c r="D181" s="216"/>
      <c r="E181" s="181"/>
      <c r="F181" s="221">
        <f>SUM(Q182:Q195)</f>
        <v>27907.638090940003</v>
      </c>
      <c r="G181" s="193"/>
      <c r="H181" s="194"/>
      <c r="I181" s="166"/>
      <c r="J181" s="192"/>
      <c r="K181" s="193"/>
      <c r="L181" s="194"/>
      <c r="M181" s="167"/>
      <c r="N181" s="204"/>
      <c r="O181" s="168"/>
      <c r="P181" s="210"/>
      <c r="Q181" s="194"/>
      <c r="R181" s="169"/>
    </row>
    <row r="182" spans="1:18" s="143" customFormat="1" ht="25.5" x14ac:dyDescent="0.2">
      <c r="A182" s="172" t="s">
        <v>485</v>
      </c>
      <c r="B182" s="141" t="s">
        <v>487</v>
      </c>
      <c r="C182" s="142" t="s">
        <v>42</v>
      </c>
      <c r="D182" s="214">
        <v>784.5</v>
      </c>
      <c r="E182" s="179"/>
      <c r="F182" s="186">
        <v>1.96</v>
      </c>
      <c r="G182" s="187">
        <v>0.86</v>
      </c>
      <c r="H182" s="188">
        <f t="shared" si="14"/>
        <v>2.82</v>
      </c>
      <c r="I182" s="162"/>
      <c r="J182" s="186">
        <f t="shared" si="15"/>
        <v>1537.62</v>
      </c>
      <c r="K182" s="187">
        <f t="shared" si="16"/>
        <v>674.67</v>
      </c>
      <c r="L182" s="188">
        <f t="shared" si="17"/>
        <v>2212.29</v>
      </c>
      <c r="M182" s="163"/>
      <c r="N182" s="202">
        <f t="shared" si="18"/>
        <v>529.62222599999996</v>
      </c>
      <c r="O182" s="164"/>
      <c r="P182" s="208">
        <f t="shared" si="19"/>
        <v>1905.726228</v>
      </c>
      <c r="Q182" s="188">
        <f t="shared" si="20"/>
        <v>2741.9122259999999</v>
      </c>
      <c r="R182" s="144"/>
    </row>
    <row r="183" spans="1:18" s="143" customFormat="1" ht="38.25" x14ac:dyDescent="0.2">
      <c r="A183" s="172" t="s">
        <v>488</v>
      </c>
      <c r="B183" s="141" t="s">
        <v>490</v>
      </c>
      <c r="C183" s="142" t="s">
        <v>149</v>
      </c>
      <c r="D183" s="214">
        <v>21.5</v>
      </c>
      <c r="E183" s="179"/>
      <c r="F183" s="186">
        <v>6.89</v>
      </c>
      <c r="G183" s="187">
        <v>32.22</v>
      </c>
      <c r="H183" s="188">
        <f t="shared" si="14"/>
        <v>39.11</v>
      </c>
      <c r="I183" s="162"/>
      <c r="J183" s="186">
        <f t="shared" si="15"/>
        <v>148.13499999999999</v>
      </c>
      <c r="K183" s="187">
        <f t="shared" si="16"/>
        <v>692.73</v>
      </c>
      <c r="L183" s="188">
        <f t="shared" si="17"/>
        <v>840.86500000000001</v>
      </c>
      <c r="M183" s="163"/>
      <c r="N183" s="202">
        <f t="shared" si="18"/>
        <v>201.30308099999999</v>
      </c>
      <c r="O183" s="164"/>
      <c r="P183" s="208">
        <f t="shared" si="19"/>
        <v>183.59851900000001</v>
      </c>
      <c r="Q183" s="188">
        <f t="shared" si="20"/>
        <v>1042.168081</v>
      </c>
      <c r="R183" s="144"/>
    </row>
    <row r="184" spans="1:18" s="143" customFormat="1" x14ac:dyDescent="0.2">
      <c r="A184" s="172" t="s">
        <v>491</v>
      </c>
      <c r="B184" s="141" t="s">
        <v>493</v>
      </c>
      <c r="C184" s="142" t="s">
        <v>151</v>
      </c>
      <c r="D184" s="214">
        <v>257.12</v>
      </c>
      <c r="E184" s="179"/>
      <c r="F184" s="186">
        <v>0</v>
      </c>
      <c r="G184" s="187">
        <v>12.16</v>
      </c>
      <c r="H184" s="188">
        <f t="shared" si="14"/>
        <v>12.16</v>
      </c>
      <c r="I184" s="162"/>
      <c r="J184" s="186">
        <f t="shared" si="15"/>
        <v>0</v>
      </c>
      <c r="K184" s="187">
        <f t="shared" si="16"/>
        <v>3126.5792000000001</v>
      </c>
      <c r="L184" s="188">
        <f t="shared" si="17"/>
        <v>3126.5792000000001</v>
      </c>
      <c r="M184" s="163"/>
      <c r="N184" s="202">
        <f t="shared" si="18"/>
        <v>748.50306048000004</v>
      </c>
      <c r="O184" s="164"/>
      <c r="P184" s="208">
        <f t="shared" si="19"/>
        <v>0</v>
      </c>
      <c r="Q184" s="188">
        <f t="shared" si="20"/>
        <v>3875.0822604800005</v>
      </c>
      <c r="R184" s="144"/>
    </row>
    <row r="185" spans="1:18" s="143" customFormat="1" ht="25.5" x14ac:dyDescent="0.2">
      <c r="A185" s="172" t="s">
        <v>494</v>
      </c>
      <c r="B185" s="141" t="s">
        <v>495</v>
      </c>
      <c r="C185" s="142" t="s">
        <v>151</v>
      </c>
      <c r="D185" s="214">
        <v>1</v>
      </c>
      <c r="E185" s="179"/>
      <c r="F185" s="186">
        <v>0</v>
      </c>
      <c r="G185" s="187">
        <v>12.16</v>
      </c>
      <c r="H185" s="188">
        <f t="shared" si="14"/>
        <v>12.16</v>
      </c>
      <c r="I185" s="162"/>
      <c r="J185" s="186">
        <f t="shared" si="15"/>
        <v>0</v>
      </c>
      <c r="K185" s="187">
        <f t="shared" si="16"/>
        <v>12.16</v>
      </c>
      <c r="L185" s="188">
        <f t="shared" si="17"/>
        <v>12.16</v>
      </c>
      <c r="M185" s="163"/>
      <c r="N185" s="202">
        <f t="shared" si="18"/>
        <v>2.9111039999999999</v>
      </c>
      <c r="O185" s="164"/>
      <c r="P185" s="208">
        <f t="shared" si="19"/>
        <v>0</v>
      </c>
      <c r="Q185" s="188">
        <f t="shared" si="20"/>
        <v>15.071104</v>
      </c>
      <c r="R185" s="144"/>
    </row>
    <row r="186" spans="1:18" s="143" customFormat="1" ht="25.5" x14ac:dyDescent="0.2">
      <c r="A186" s="172" t="s">
        <v>496</v>
      </c>
      <c r="B186" s="141" t="s">
        <v>498</v>
      </c>
      <c r="C186" s="142" t="s">
        <v>151</v>
      </c>
      <c r="D186" s="214">
        <v>15</v>
      </c>
      <c r="E186" s="179"/>
      <c r="F186" s="186">
        <v>0</v>
      </c>
      <c r="G186" s="187">
        <v>9.08</v>
      </c>
      <c r="H186" s="188">
        <f t="shared" si="14"/>
        <v>9.08</v>
      </c>
      <c r="I186" s="162"/>
      <c r="J186" s="186">
        <f t="shared" si="15"/>
        <v>0</v>
      </c>
      <c r="K186" s="187">
        <f t="shared" si="16"/>
        <v>136.19999999999999</v>
      </c>
      <c r="L186" s="188">
        <f t="shared" si="17"/>
        <v>136.19999999999999</v>
      </c>
      <c r="M186" s="163"/>
      <c r="N186" s="202">
        <f t="shared" si="18"/>
        <v>32.606279999999998</v>
      </c>
      <c r="O186" s="164"/>
      <c r="P186" s="208">
        <f t="shared" si="19"/>
        <v>0</v>
      </c>
      <c r="Q186" s="188">
        <f t="shared" si="20"/>
        <v>168.80627999999999</v>
      </c>
      <c r="R186" s="144"/>
    </row>
    <row r="187" spans="1:18" s="143" customFormat="1" x14ac:dyDescent="0.2">
      <c r="A187" s="172" t="s">
        <v>499</v>
      </c>
      <c r="B187" s="141" t="s">
        <v>501</v>
      </c>
      <c r="C187" s="142" t="s">
        <v>45</v>
      </c>
      <c r="D187" s="214">
        <v>393</v>
      </c>
      <c r="E187" s="179"/>
      <c r="F187" s="186">
        <v>0</v>
      </c>
      <c r="G187" s="187">
        <v>1</v>
      </c>
      <c r="H187" s="188">
        <f t="shared" si="14"/>
        <v>1</v>
      </c>
      <c r="I187" s="162"/>
      <c r="J187" s="186">
        <f t="shared" si="15"/>
        <v>0</v>
      </c>
      <c r="K187" s="187">
        <f t="shared" si="16"/>
        <v>393</v>
      </c>
      <c r="L187" s="188">
        <f t="shared" si="17"/>
        <v>393</v>
      </c>
      <c r="M187" s="163"/>
      <c r="N187" s="202">
        <f t="shared" si="18"/>
        <v>94.084199999999996</v>
      </c>
      <c r="O187" s="164"/>
      <c r="P187" s="208">
        <f t="shared" si="19"/>
        <v>0</v>
      </c>
      <c r="Q187" s="188">
        <f t="shared" si="20"/>
        <v>487.08420000000001</v>
      </c>
      <c r="R187" s="144"/>
    </row>
    <row r="188" spans="1:18" s="143" customFormat="1" x14ac:dyDescent="0.2">
      <c r="A188" s="172" t="s">
        <v>502</v>
      </c>
      <c r="B188" s="141" t="s">
        <v>504</v>
      </c>
      <c r="C188" s="142" t="s">
        <v>35</v>
      </c>
      <c r="D188" s="214">
        <v>99.88</v>
      </c>
      <c r="E188" s="179"/>
      <c r="F188" s="186">
        <v>17.809999999999999</v>
      </c>
      <c r="G188" s="187">
        <v>0</v>
      </c>
      <c r="H188" s="188">
        <f t="shared" si="14"/>
        <v>17.809999999999999</v>
      </c>
      <c r="I188" s="162"/>
      <c r="J188" s="186">
        <f t="shared" si="15"/>
        <v>1778.8627999999999</v>
      </c>
      <c r="K188" s="187">
        <f t="shared" si="16"/>
        <v>0</v>
      </c>
      <c r="L188" s="188">
        <f t="shared" si="17"/>
        <v>1778.8627999999999</v>
      </c>
      <c r="M188" s="163"/>
      <c r="N188" s="202">
        <f t="shared" si="18"/>
        <v>425.85975431999998</v>
      </c>
      <c r="O188" s="164"/>
      <c r="P188" s="208">
        <f t="shared" si="19"/>
        <v>2204.7225543199997</v>
      </c>
      <c r="Q188" s="188">
        <f t="shared" si="20"/>
        <v>2204.7225543199997</v>
      </c>
      <c r="R188" s="144"/>
    </row>
    <row r="189" spans="1:18" s="143" customFormat="1" x14ac:dyDescent="0.2">
      <c r="A189" s="172" t="s">
        <v>505</v>
      </c>
      <c r="B189" s="141" t="s">
        <v>507</v>
      </c>
      <c r="C189" s="142" t="s">
        <v>35</v>
      </c>
      <c r="D189" s="214">
        <v>99.88</v>
      </c>
      <c r="E189" s="179"/>
      <c r="F189" s="186">
        <v>11.57</v>
      </c>
      <c r="G189" s="187">
        <v>0</v>
      </c>
      <c r="H189" s="188">
        <f t="shared" si="14"/>
        <v>11.57</v>
      </c>
      <c r="I189" s="162"/>
      <c r="J189" s="186">
        <f t="shared" si="15"/>
        <v>1155.6116</v>
      </c>
      <c r="K189" s="187">
        <f t="shared" si="16"/>
        <v>0</v>
      </c>
      <c r="L189" s="188">
        <f t="shared" si="17"/>
        <v>1155.6116</v>
      </c>
      <c r="M189" s="163"/>
      <c r="N189" s="202">
        <f t="shared" si="18"/>
        <v>276.65341703999997</v>
      </c>
      <c r="O189" s="164"/>
      <c r="P189" s="208">
        <f t="shared" si="19"/>
        <v>1432.26501704</v>
      </c>
      <c r="Q189" s="188">
        <f t="shared" si="20"/>
        <v>1432.26501704</v>
      </c>
      <c r="R189" s="144"/>
    </row>
    <row r="190" spans="1:18" s="143" customFormat="1" ht="25.5" x14ac:dyDescent="0.2">
      <c r="A190" s="172" t="s">
        <v>508</v>
      </c>
      <c r="B190" s="141" t="s">
        <v>510</v>
      </c>
      <c r="C190" s="142" t="s">
        <v>61</v>
      </c>
      <c r="D190" s="214">
        <v>16</v>
      </c>
      <c r="E190" s="179"/>
      <c r="F190" s="186">
        <v>19.350000000000001</v>
      </c>
      <c r="G190" s="187">
        <v>9.02</v>
      </c>
      <c r="H190" s="188">
        <f t="shared" si="14"/>
        <v>28.37</v>
      </c>
      <c r="I190" s="162"/>
      <c r="J190" s="186">
        <f t="shared" si="15"/>
        <v>309.60000000000002</v>
      </c>
      <c r="K190" s="187">
        <f t="shared" si="16"/>
        <v>144.32</v>
      </c>
      <c r="L190" s="188">
        <f t="shared" si="17"/>
        <v>453.92</v>
      </c>
      <c r="M190" s="163"/>
      <c r="N190" s="202">
        <f t="shared" si="18"/>
        <v>108.668448</v>
      </c>
      <c r="O190" s="164"/>
      <c r="P190" s="208">
        <f t="shared" si="19"/>
        <v>383.71824000000004</v>
      </c>
      <c r="Q190" s="188">
        <f t="shared" si="20"/>
        <v>562.58844800000008</v>
      </c>
      <c r="R190" s="144"/>
    </row>
    <row r="191" spans="1:18" s="143" customFormat="1" x14ac:dyDescent="0.2">
      <c r="A191" s="172" t="s">
        <v>511</v>
      </c>
      <c r="B191" s="141" t="s">
        <v>513</v>
      </c>
      <c r="C191" s="142" t="s">
        <v>151</v>
      </c>
      <c r="D191" s="214">
        <v>2</v>
      </c>
      <c r="E191" s="179"/>
      <c r="F191" s="186">
        <v>0</v>
      </c>
      <c r="G191" s="187">
        <v>2.17</v>
      </c>
      <c r="H191" s="188">
        <f t="shared" si="14"/>
        <v>2.17</v>
      </c>
      <c r="I191" s="162"/>
      <c r="J191" s="186">
        <f t="shared" si="15"/>
        <v>0</v>
      </c>
      <c r="K191" s="187">
        <f t="shared" si="16"/>
        <v>4.34</v>
      </c>
      <c r="L191" s="188">
        <f t="shared" si="17"/>
        <v>4.34</v>
      </c>
      <c r="M191" s="163"/>
      <c r="N191" s="202">
        <f t="shared" si="18"/>
        <v>1.038996</v>
      </c>
      <c r="O191" s="164"/>
      <c r="P191" s="208">
        <f t="shared" si="19"/>
        <v>0</v>
      </c>
      <c r="Q191" s="188">
        <f t="shared" si="20"/>
        <v>5.3789959999999999</v>
      </c>
      <c r="R191" s="144"/>
    </row>
    <row r="192" spans="1:18" s="143" customFormat="1" x14ac:dyDescent="0.2">
      <c r="A192" s="172" t="s">
        <v>514</v>
      </c>
      <c r="B192" s="141" t="s">
        <v>516</v>
      </c>
      <c r="C192" s="142" t="s">
        <v>26</v>
      </c>
      <c r="D192" s="214">
        <v>0.25</v>
      </c>
      <c r="E192" s="179"/>
      <c r="F192" s="186">
        <v>49.2</v>
      </c>
      <c r="G192" s="187">
        <v>418.51</v>
      </c>
      <c r="H192" s="188">
        <f t="shared" si="14"/>
        <v>467.71</v>
      </c>
      <c r="I192" s="162"/>
      <c r="J192" s="186">
        <f t="shared" si="15"/>
        <v>12.3</v>
      </c>
      <c r="K192" s="187">
        <f t="shared" si="16"/>
        <v>104.6275</v>
      </c>
      <c r="L192" s="188">
        <f t="shared" si="17"/>
        <v>116.92749999999999</v>
      </c>
      <c r="M192" s="163"/>
      <c r="N192" s="202">
        <f t="shared" si="18"/>
        <v>27.9924435</v>
      </c>
      <c r="O192" s="164"/>
      <c r="P192" s="208">
        <f t="shared" si="19"/>
        <v>15.244620000000001</v>
      </c>
      <c r="Q192" s="188">
        <f t="shared" si="20"/>
        <v>144.91994349999999</v>
      </c>
      <c r="R192" s="144"/>
    </row>
    <row r="193" spans="1:18" s="143" customFormat="1" ht="51" x14ac:dyDescent="0.2">
      <c r="A193" s="172" t="s">
        <v>517</v>
      </c>
      <c r="B193" s="141" t="s">
        <v>519</v>
      </c>
      <c r="C193" s="142" t="s">
        <v>42</v>
      </c>
      <c r="D193" s="214">
        <v>38</v>
      </c>
      <c r="E193" s="179"/>
      <c r="F193" s="186">
        <v>1.68</v>
      </c>
      <c r="G193" s="187">
        <v>229.97</v>
      </c>
      <c r="H193" s="188">
        <f t="shared" si="14"/>
        <v>231.65</v>
      </c>
      <c r="I193" s="162"/>
      <c r="J193" s="186">
        <f t="shared" si="15"/>
        <v>63.839999999999996</v>
      </c>
      <c r="K193" s="187">
        <f t="shared" si="16"/>
        <v>8738.86</v>
      </c>
      <c r="L193" s="188">
        <f t="shared" si="17"/>
        <v>8802.7000000000007</v>
      </c>
      <c r="M193" s="163"/>
      <c r="N193" s="202">
        <f t="shared" si="18"/>
        <v>2107.3663800000004</v>
      </c>
      <c r="O193" s="164"/>
      <c r="P193" s="208">
        <f t="shared" si="19"/>
        <v>79.123295999999996</v>
      </c>
      <c r="Q193" s="188">
        <f t="shared" si="20"/>
        <v>10910.066380000002</v>
      </c>
      <c r="R193" s="144"/>
    </row>
    <row r="194" spans="1:18" s="143" customFormat="1" x14ac:dyDescent="0.2">
      <c r="A194" s="172" t="s">
        <v>520</v>
      </c>
      <c r="B194" s="141" t="s">
        <v>522</v>
      </c>
      <c r="C194" s="142" t="s">
        <v>288</v>
      </c>
      <c r="D194" s="214">
        <v>37.450000000000003</v>
      </c>
      <c r="E194" s="179"/>
      <c r="F194" s="186">
        <v>14.41</v>
      </c>
      <c r="G194" s="187">
        <v>23.64</v>
      </c>
      <c r="H194" s="188">
        <f t="shared" si="14"/>
        <v>38.049999999999997</v>
      </c>
      <c r="I194" s="162"/>
      <c r="J194" s="186">
        <f t="shared" si="15"/>
        <v>539.6545000000001</v>
      </c>
      <c r="K194" s="187">
        <f t="shared" si="16"/>
        <v>885.3180000000001</v>
      </c>
      <c r="L194" s="188">
        <f t="shared" si="17"/>
        <v>1424.9725000000003</v>
      </c>
      <c r="M194" s="163"/>
      <c r="N194" s="202">
        <f t="shared" si="18"/>
        <v>341.13841650000006</v>
      </c>
      <c r="O194" s="164"/>
      <c r="P194" s="208">
        <f t="shared" si="19"/>
        <v>668.84778730000016</v>
      </c>
      <c r="Q194" s="188">
        <f t="shared" si="20"/>
        <v>1766.1109165000005</v>
      </c>
      <c r="R194" s="144"/>
    </row>
    <row r="195" spans="1:18" s="143" customFormat="1" ht="25.5" x14ac:dyDescent="0.2">
      <c r="A195" s="172" t="s">
        <v>523</v>
      </c>
      <c r="B195" s="141" t="s">
        <v>525</v>
      </c>
      <c r="C195" s="142" t="s">
        <v>149</v>
      </c>
      <c r="D195" s="214">
        <v>37.450000000000003</v>
      </c>
      <c r="E195" s="179"/>
      <c r="F195" s="186">
        <v>5.58</v>
      </c>
      <c r="G195" s="187">
        <v>49.39</v>
      </c>
      <c r="H195" s="188">
        <f t="shared" si="14"/>
        <v>54.97</v>
      </c>
      <c r="I195" s="162"/>
      <c r="J195" s="186">
        <f t="shared" si="15"/>
        <v>208.97100000000003</v>
      </c>
      <c r="K195" s="187">
        <f t="shared" si="16"/>
        <v>1849.6555000000001</v>
      </c>
      <c r="L195" s="188">
        <f t="shared" si="17"/>
        <v>2058.6265000000003</v>
      </c>
      <c r="M195" s="163"/>
      <c r="N195" s="202">
        <f t="shared" si="18"/>
        <v>492.83518410000005</v>
      </c>
      <c r="O195" s="164"/>
      <c r="P195" s="208">
        <f t="shared" si="19"/>
        <v>258.99865740000007</v>
      </c>
      <c r="Q195" s="188">
        <f t="shared" si="20"/>
        <v>2551.4616841000006</v>
      </c>
      <c r="R195" s="144"/>
    </row>
    <row r="196" spans="1:18" s="170" customFormat="1" x14ac:dyDescent="0.2">
      <c r="A196" s="174" t="s">
        <v>526</v>
      </c>
      <c r="B196" s="165" t="s">
        <v>527</v>
      </c>
      <c r="C196" s="165"/>
      <c r="D196" s="216"/>
      <c r="E196" s="181"/>
      <c r="F196" s="221">
        <f>SUM(Q197:Q201)</f>
        <v>48607.710446020006</v>
      </c>
      <c r="G196" s="193"/>
      <c r="H196" s="194"/>
      <c r="I196" s="166"/>
      <c r="J196" s="192"/>
      <c r="K196" s="193"/>
      <c r="L196" s="194"/>
      <c r="M196" s="167"/>
      <c r="N196" s="204"/>
      <c r="O196" s="168"/>
      <c r="P196" s="210"/>
      <c r="Q196" s="194"/>
      <c r="R196" s="169"/>
    </row>
    <row r="197" spans="1:18" s="143" customFormat="1" ht="25.5" x14ac:dyDescent="0.2">
      <c r="A197" s="172" t="s">
        <v>528</v>
      </c>
      <c r="B197" s="141" t="s">
        <v>487</v>
      </c>
      <c r="C197" s="142" t="s">
        <v>42</v>
      </c>
      <c r="D197" s="214">
        <v>377.01</v>
      </c>
      <c r="E197" s="179"/>
      <c r="F197" s="186">
        <v>1.96</v>
      </c>
      <c r="G197" s="187">
        <v>0.86</v>
      </c>
      <c r="H197" s="188">
        <f t="shared" si="14"/>
        <v>2.82</v>
      </c>
      <c r="I197" s="162"/>
      <c r="J197" s="186">
        <f t="shared" si="15"/>
        <v>738.93959999999993</v>
      </c>
      <c r="K197" s="187">
        <f t="shared" si="16"/>
        <v>324.22859999999997</v>
      </c>
      <c r="L197" s="188">
        <f t="shared" si="17"/>
        <v>1063.1681999999998</v>
      </c>
      <c r="M197" s="163"/>
      <c r="N197" s="202">
        <f t="shared" si="18"/>
        <v>254.52246707999996</v>
      </c>
      <c r="O197" s="164"/>
      <c r="P197" s="208">
        <f t="shared" si="19"/>
        <v>915.84174023999992</v>
      </c>
      <c r="Q197" s="188">
        <f t="shared" si="20"/>
        <v>1317.6906670799999</v>
      </c>
      <c r="R197" s="144"/>
    </row>
    <row r="198" spans="1:18" s="143" customFormat="1" ht="25.5" x14ac:dyDescent="0.2">
      <c r="A198" s="172" t="s">
        <v>529</v>
      </c>
      <c r="B198" s="141" t="s">
        <v>530</v>
      </c>
      <c r="C198" s="142" t="s">
        <v>149</v>
      </c>
      <c r="D198" s="214">
        <v>142.32</v>
      </c>
      <c r="E198" s="179"/>
      <c r="F198" s="186">
        <v>5.58</v>
      </c>
      <c r="G198" s="187">
        <v>49.39</v>
      </c>
      <c r="H198" s="188">
        <f t="shared" si="14"/>
        <v>54.97</v>
      </c>
      <c r="I198" s="162"/>
      <c r="J198" s="186">
        <f t="shared" si="15"/>
        <v>794.14559999999994</v>
      </c>
      <c r="K198" s="187">
        <f t="shared" si="16"/>
        <v>7029.1848</v>
      </c>
      <c r="L198" s="188">
        <f t="shared" si="17"/>
        <v>7823.3303999999998</v>
      </c>
      <c r="M198" s="163"/>
      <c r="N198" s="202">
        <f t="shared" si="18"/>
        <v>1872.9052977599999</v>
      </c>
      <c r="O198" s="164"/>
      <c r="P198" s="208">
        <f t="shared" si="19"/>
        <v>984.26405663999992</v>
      </c>
      <c r="Q198" s="188">
        <f t="shared" si="20"/>
        <v>9696.2356977600011</v>
      </c>
      <c r="R198" s="144"/>
    </row>
    <row r="199" spans="1:18" s="143" customFormat="1" ht="25.5" x14ac:dyDescent="0.2">
      <c r="A199" s="172" t="s">
        <v>531</v>
      </c>
      <c r="B199" s="141" t="s">
        <v>533</v>
      </c>
      <c r="C199" s="142" t="s">
        <v>151</v>
      </c>
      <c r="D199" s="214">
        <v>4052.66</v>
      </c>
      <c r="E199" s="179"/>
      <c r="F199" s="186">
        <v>0.52</v>
      </c>
      <c r="G199" s="187">
        <v>1.39</v>
      </c>
      <c r="H199" s="188">
        <f t="shared" si="14"/>
        <v>1.91</v>
      </c>
      <c r="I199" s="162"/>
      <c r="J199" s="186">
        <f t="shared" si="15"/>
        <v>2107.3832000000002</v>
      </c>
      <c r="K199" s="187">
        <f t="shared" si="16"/>
        <v>5633.1973999999991</v>
      </c>
      <c r="L199" s="188">
        <f t="shared" si="17"/>
        <v>7740.5805999999993</v>
      </c>
      <c r="M199" s="163"/>
      <c r="N199" s="202">
        <f t="shared" si="18"/>
        <v>1853.0949956399998</v>
      </c>
      <c r="O199" s="164"/>
      <c r="P199" s="208">
        <f t="shared" si="19"/>
        <v>2611.8907380800006</v>
      </c>
      <c r="Q199" s="188">
        <f t="shared" si="20"/>
        <v>9593.6755956399993</v>
      </c>
      <c r="R199" s="144"/>
    </row>
    <row r="200" spans="1:18" s="143" customFormat="1" ht="25.5" x14ac:dyDescent="0.2">
      <c r="A200" s="172" t="s">
        <v>534</v>
      </c>
      <c r="B200" s="141" t="s">
        <v>1261</v>
      </c>
      <c r="C200" s="142" t="s">
        <v>42</v>
      </c>
      <c r="D200" s="214">
        <v>377.01</v>
      </c>
      <c r="E200" s="179"/>
      <c r="F200" s="186">
        <v>4.26</v>
      </c>
      <c r="G200" s="187">
        <v>49.15</v>
      </c>
      <c r="H200" s="188">
        <f t="shared" si="14"/>
        <v>53.41</v>
      </c>
      <c r="I200" s="162"/>
      <c r="J200" s="186">
        <f t="shared" si="15"/>
        <v>1606.0626</v>
      </c>
      <c r="K200" s="187">
        <f t="shared" si="16"/>
        <v>18530.041499999999</v>
      </c>
      <c r="L200" s="188">
        <f t="shared" si="17"/>
        <v>20136.1041</v>
      </c>
      <c r="M200" s="163"/>
      <c r="N200" s="202">
        <f t="shared" si="18"/>
        <v>4820.5833215399998</v>
      </c>
      <c r="O200" s="164"/>
      <c r="P200" s="208">
        <f t="shared" si="19"/>
        <v>1990.55398644</v>
      </c>
      <c r="Q200" s="188">
        <f t="shared" si="20"/>
        <v>24956.687421540002</v>
      </c>
      <c r="R200" s="144"/>
    </row>
    <row r="201" spans="1:18" s="143" customFormat="1" ht="25.5" x14ac:dyDescent="0.2">
      <c r="A201" s="172" t="s">
        <v>536</v>
      </c>
      <c r="B201" s="141" t="s">
        <v>1262</v>
      </c>
      <c r="C201" s="142" t="s">
        <v>149</v>
      </c>
      <c r="D201" s="214">
        <v>27.36</v>
      </c>
      <c r="E201" s="179"/>
      <c r="F201" s="186">
        <v>1.91</v>
      </c>
      <c r="G201" s="187">
        <v>87.84</v>
      </c>
      <c r="H201" s="188">
        <f t="shared" si="14"/>
        <v>89.75</v>
      </c>
      <c r="I201" s="162"/>
      <c r="J201" s="186">
        <f t="shared" si="15"/>
        <v>52.257599999999996</v>
      </c>
      <c r="K201" s="187">
        <f t="shared" si="16"/>
        <v>2403.3024</v>
      </c>
      <c r="L201" s="188">
        <f t="shared" si="17"/>
        <v>2455.56</v>
      </c>
      <c r="M201" s="163"/>
      <c r="N201" s="202">
        <f t="shared" si="18"/>
        <v>587.86106399999994</v>
      </c>
      <c r="O201" s="164"/>
      <c r="P201" s="208">
        <f t="shared" si="19"/>
        <v>64.768069440000005</v>
      </c>
      <c r="Q201" s="188">
        <f t="shared" si="20"/>
        <v>3043.4210640000001</v>
      </c>
      <c r="R201" s="144"/>
    </row>
    <row r="202" spans="1:18" s="170" customFormat="1" x14ac:dyDescent="0.2">
      <c r="A202" s="174" t="s">
        <v>538</v>
      </c>
      <c r="B202" s="165" t="s">
        <v>539</v>
      </c>
      <c r="C202" s="165"/>
      <c r="D202" s="216"/>
      <c r="E202" s="181"/>
      <c r="F202" s="221">
        <f>SUM(Q203:Q206)</f>
        <v>77660.357816000003</v>
      </c>
      <c r="G202" s="193"/>
      <c r="H202" s="194"/>
      <c r="I202" s="166"/>
      <c r="J202" s="192"/>
      <c r="K202" s="193"/>
      <c r="L202" s="194"/>
      <c r="M202" s="167"/>
      <c r="N202" s="204"/>
      <c r="O202" s="168"/>
      <c r="P202" s="210"/>
      <c r="Q202" s="194"/>
      <c r="R202" s="169"/>
    </row>
    <row r="203" spans="1:18" s="143" customFormat="1" ht="25.5" x14ac:dyDescent="0.2">
      <c r="A203" s="172" t="s">
        <v>540</v>
      </c>
      <c r="B203" s="141" t="s">
        <v>525</v>
      </c>
      <c r="C203" s="142" t="s">
        <v>149</v>
      </c>
      <c r="D203" s="214">
        <v>27</v>
      </c>
      <c r="E203" s="179"/>
      <c r="F203" s="186">
        <v>5.58</v>
      </c>
      <c r="G203" s="187">
        <v>49.39</v>
      </c>
      <c r="H203" s="188">
        <f t="shared" si="14"/>
        <v>54.97</v>
      </c>
      <c r="I203" s="162"/>
      <c r="J203" s="186">
        <f t="shared" si="15"/>
        <v>150.66</v>
      </c>
      <c r="K203" s="187">
        <f t="shared" si="16"/>
        <v>1333.53</v>
      </c>
      <c r="L203" s="188">
        <f t="shared" si="17"/>
        <v>1484.19</v>
      </c>
      <c r="M203" s="163"/>
      <c r="N203" s="202">
        <f t="shared" si="18"/>
        <v>355.31508600000001</v>
      </c>
      <c r="O203" s="164"/>
      <c r="P203" s="208">
        <f t="shared" si="19"/>
        <v>186.728004</v>
      </c>
      <c r="Q203" s="188">
        <f t="shared" si="20"/>
        <v>1839.5050860000001</v>
      </c>
      <c r="R203" s="144"/>
    </row>
    <row r="204" spans="1:18" s="143" customFormat="1" ht="25.5" x14ac:dyDescent="0.2">
      <c r="A204" s="172" t="s">
        <v>541</v>
      </c>
      <c r="B204" s="141" t="s">
        <v>543</v>
      </c>
      <c r="C204" s="142" t="s">
        <v>45</v>
      </c>
      <c r="D204" s="214">
        <v>20</v>
      </c>
      <c r="E204" s="179"/>
      <c r="F204" s="186">
        <v>0</v>
      </c>
      <c r="G204" s="187">
        <v>69.28</v>
      </c>
      <c r="H204" s="188">
        <f t="shared" si="14"/>
        <v>69.28</v>
      </c>
      <c r="I204" s="162"/>
      <c r="J204" s="186">
        <f t="shared" si="15"/>
        <v>0</v>
      </c>
      <c r="K204" s="187">
        <f t="shared" si="16"/>
        <v>1385.6</v>
      </c>
      <c r="L204" s="188">
        <f t="shared" si="17"/>
        <v>1385.6</v>
      </c>
      <c r="M204" s="163"/>
      <c r="N204" s="202">
        <f t="shared" si="18"/>
        <v>331.71263999999996</v>
      </c>
      <c r="O204" s="164"/>
      <c r="P204" s="208">
        <f t="shared" si="19"/>
        <v>0</v>
      </c>
      <c r="Q204" s="188">
        <f t="shared" si="20"/>
        <v>1717.3126399999999</v>
      </c>
      <c r="R204" s="144"/>
    </row>
    <row r="205" spans="1:18" s="143" customFormat="1" ht="51" x14ac:dyDescent="0.2">
      <c r="A205" s="172" t="s">
        <v>544</v>
      </c>
      <c r="B205" s="141" t="s">
        <v>519</v>
      </c>
      <c r="C205" s="142" t="s">
        <v>42</v>
      </c>
      <c r="D205" s="214">
        <v>255</v>
      </c>
      <c r="E205" s="179"/>
      <c r="F205" s="186">
        <v>1.68</v>
      </c>
      <c r="G205" s="187">
        <v>229.97</v>
      </c>
      <c r="H205" s="188">
        <f t="shared" si="14"/>
        <v>231.65</v>
      </c>
      <c r="I205" s="162"/>
      <c r="J205" s="186">
        <f t="shared" si="15"/>
        <v>428.4</v>
      </c>
      <c r="K205" s="187">
        <f t="shared" si="16"/>
        <v>58642.35</v>
      </c>
      <c r="L205" s="188">
        <f t="shared" si="17"/>
        <v>59070.75</v>
      </c>
      <c r="M205" s="163"/>
      <c r="N205" s="202">
        <f t="shared" si="18"/>
        <v>14141.537550000001</v>
      </c>
      <c r="O205" s="164"/>
      <c r="P205" s="208">
        <f t="shared" si="19"/>
        <v>530.95896000000005</v>
      </c>
      <c r="Q205" s="188">
        <f t="shared" si="20"/>
        <v>73212.287550000008</v>
      </c>
      <c r="R205" s="144"/>
    </row>
    <row r="206" spans="1:18" s="143" customFormat="1" ht="25.5" x14ac:dyDescent="0.2">
      <c r="A206" s="172" t="s">
        <v>545</v>
      </c>
      <c r="B206" s="141" t="s">
        <v>487</v>
      </c>
      <c r="C206" s="142" t="s">
        <v>42</v>
      </c>
      <c r="D206" s="214">
        <v>255</v>
      </c>
      <c r="E206" s="179"/>
      <c r="F206" s="186">
        <v>1.96</v>
      </c>
      <c r="G206" s="187">
        <v>0.86</v>
      </c>
      <c r="H206" s="188">
        <f t="shared" si="14"/>
        <v>2.82</v>
      </c>
      <c r="I206" s="162"/>
      <c r="J206" s="186">
        <f t="shared" si="15"/>
        <v>499.8</v>
      </c>
      <c r="K206" s="187">
        <f t="shared" si="16"/>
        <v>219.29999999999998</v>
      </c>
      <c r="L206" s="188">
        <f t="shared" si="17"/>
        <v>719.1</v>
      </c>
      <c r="M206" s="163"/>
      <c r="N206" s="202">
        <f t="shared" si="18"/>
        <v>172.15254000000002</v>
      </c>
      <c r="O206" s="164"/>
      <c r="P206" s="208">
        <f t="shared" si="19"/>
        <v>619.45212000000004</v>
      </c>
      <c r="Q206" s="188">
        <f t="shared" si="20"/>
        <v>891.25254000000007</v>
      </c>
      <c r="R206" s="144"/>
    </row>
    <row r="207" spans="1:18" s="155" customFormat="1" x14ac:dyDescent="0.2">
      <c r="A207" s="173" t="s">
        <v>546</v>
      </c>
      <c r="B207" s="150" t="s">
        <v>547</v>
      </c>
      <c r="C207" s="150"/>
      <c r="D207" s="215"/>
      <c r="E207" s="180"/>
      <c r="F207" s="220">
        <f>SUM(Q208:Q221)</f>
        <v>15038.842418000002</v>
      </c>
      <c r="G207" s="190"/>
      <c r="H207" s="191"/>
      <c r="I207" s="151"/>
      <c r="J207" s="189"/>
      <c r="K207" s="190"/>
      <c r="L207" s="191"/>
      <c r="M207" s="152"/>
      <c r="N207" s="203"/>
      <c r="O207" s="153"/>
      <c r="P207" s="209"/>
      <c r="Q207" s="191"/>
      <c r="R207" s="154"/>
    </row>
    <row r="208" spans="1:18" s="143" customFormat="1" ht="38.25" x14ac:dyDescent="0.2">
      <c r="A208" s="172" t="s">
        <v>548</v>
      </c>
      <c r="B208" s="141" t="s">
        <v>550</v>
      </c>
      <c r="C208" s="142" t="s">
        <v>45</v>
      </c>
      <c r="D208" s="214">
        <v>10</v>
      </c>
      <c r="E208" s="179"/>
      <c r="F208" s="186">
        <v>0</v>
      </c>
      <c r="G208" s="187">
        <v>41.12</v>
      </c>
      <c r="H208" s="188">
        <f t="shared" si="14"/>
        <v>41.12</v>
      </c>
      <c r="I208" s="162"/>
      <c r="J208" s="186">
        <f t="shared" si="15"/>
        <v>0</v>
      </c>
      <c r="K208" s="187">
        <f t="shared" si="16"/>
        <v>411.2</v>
      </c>
      <c r="L208" s="188">
        <f t="shared" si="17"/>
        <v>411.2</v>
      </c>
      <c r="M208" s="163"/>
      <c r="N208" s="202">
        <f t="shared" si="18"/>
        <v>98.441279999999992</v>
      </c>
      <c r="O208" s="164"/>
      <c r="P208" s="208">
        <f t="shared" si="19"/>
        <v>0</v>
      </c>
      <c r="Q208" s="188">
        <f t="shared" si="20"/>
        <v>509.64127999999999</v>
      </c>
      <c r="R208" s="144"/>
    </row>
    <row r="209" spans="1:18" s="143" customFormat="1" ht="51" x14ac:dyDescent="0.2">
      <c r="A209" s="172" t="s">
        <v>551</v>
      </c>
      <c r="B209" s="141" t="s">
        <v>553</v>
      </c>
      <c r="C209" s="142" t="s">
        <v>45</v>
      </c>
      <c r="D209" s="214">
        <v>10</v>
      </c>
      <c r="E209" s="179"/>
      <c r="F209" s="186">
        <v>0</v>
      </c>
      <c r="G209" s="187">
        <v>105.72</v>
      </c>
      <c r="H209" s="188">
        <f t="shared" ref="H209:H271" si="21">G209+F209</f>
        <v>105.72</v>
      </c>
      <c r="I209" s="162"/>
      <c r="J209" s="186">
        <f t="shared" ref="J209:J271" si="22">F209*D209</f>
        <v>0</v>
      </c>
      <c r="K209" s="187">
        <f t="shared" ref="K209:K271" si="23">G209*D209</f>
        <v>1057.2</v>
      </c>
      <c r="L209" s="188">
        <f t="shared" ref="L209:L271" si="24">K209+J209</f>
        <v>1057.2</v>
      </c>
      <c r="M209" s="163"/>
      <c r="N209" s="202">
        <f t="shared" ref="N209:N271" si="25">Q$5*L209</f>
        <v>253.09368000000001</v>
      </c>
      <c r="O209" s="164"/>
      <c r="P209" s="208">
        <f t="shared" ref="P209:P271" si="26">J209*(1+Q$5)</f>
        <v>0</v>
      </c>
      <c r="Q209" s="188">
        <f t="shared" ref="Q209:Q271" si="27">L209*(1+Q$5)</f>
        <v>1310.2936800000002</v>
      </c>
      <c r="R209" s="144"/>
    </row>
    <row r="210" spans="1:18" s="143" customFormat="1" ht="38.25" x14ac:dyDescent="0.2">
      <c r="A210" s="172" t="s">
        <v>554</v>
      </c>
      <c r="B210" s="141" t="s">
        <v>556</v>
      </c>
      <c r="C210" s="142" t="s">
        <v>45</v>
      </c>
      <c r="D210" s="214">
        <v>1</v>
      </c>
      <c r="E210" s="179"/>
      <c r="F210" s="186">
        <v>0</v>
      </c>
      <c r="G210" s="187">
        <v>90.18</v>
      </c>
      <c r="H210" s="188">
        <f t="shared" si="21"/>
        <v>90.18</v>
      </c>
      <c r="I210" s="162"/>
      <c r="J210" s="186">
        <f t="shared" si="22"/>
        <v>0</v>
      </c>
      <c r="K210" s="187">
        <f t="shared" si="23"/>
        <v>90.18</v>
      </c>
      <c r="L210" s="188">
        <f t="shared" si="24"/>
        <v>90.18</v>
      </c>
      <c r="M210" s="163"/>
      <c r="N210" s="202">
        <f t="shared" si="25"/>
        <v>21.589092000000001</v>
      </c>
      <c r="O210" s="164"/>
      <c r="P210" s="208">
        <f t="shared" si="26"/>
        <v>0</v>
      </c>
      <c r="Q210" s="188">
        <f t="shared" si="27"/>
        <v>111.76909200000001</v>
      </c>
      <c r="R210" s="144"/>
    </row>
    <row r="211" spans="1:18" s="143" customFormat="1" ht="38.25" x14ac:dyDescent="0.2">
      <c r="A211" s="172" t="s">
        <v>557</v>
      </c>
      <c r="B211" s="141" t="s">
        <v>559</v>
      </c>
      <c r="C211" s="142" t="s">
        <v>45</v>
      </c>
      <c r="D211" s="214">
        <v>2</v>
      </c>
      <c r="E211" s="179"/>
      <c r="F211" s="186">
        <v>0</v>
      </c>
      <c r="G211" s="187">
        <v>119.91</v>
      </c>
      <c r="H211" s="188">
        <f t="shared" si="21"/>
        <v>119.91</v>
      </c>
      <c r="I211" s="162"/>
      <c r="J211" s="186">
        <f t="shared" si="22"/>
        <v>0</v>
      </c>
      <c r="K211" s="187">
        <f t="shared" si="23"/>
        <v>239.82</v>
      </c>
      <c r="L211" s="188">
        <f t="shared" si="24"/>
        <v>239.82</v>
      </c>
      <c r="M211" s="163"/>
      <c r="N211" s="202">
        <f t="shared" si="25"/>
        <v>57.412908000000002</v>
      </c>
      <c r="O211" s="164"/>
      <c r="P211" s="208">
        <f t="shared" si="26"/>
        <v>0</v>
      </c>
      <c r="Q211" s="188">
        <f t="shared" si="27"/>
        <v>297.23290800000001</v>
      </c>
      <c r="R211" s="144"/>
    </row>
    <row r="212" spans="1:18" s="143" customFormat="1" ht="38.25" x14ac:dyDescent="0.2">
      <c r="A212" s="172" t="s">
        <v>560</v>
      </c>
      <c r="B212" s="141" t="s">
        <v>562</v>
      </c>
      <c r="C212" s="142" t="s">
        <v>45</v>
      </c>
      <c r="D212" s="214">
        <v>2</v>
      </c>
      <c r="E212" s="179"/>
      <c r="F212" s="186">
        <v>0</v>
      </c>
      <c r="G212" s="187">
        <v>122.95</v>
      </c>
      <c r="H212" s="188">
        <f t="shared" si="21"/>
        <v>122.95</v>
      </c>
      <c r="I212" s="162"/>
      <c r="J212" s="186">
        <f t="shared" si="22"/>
        <v>0</v>
      </c>
      <c r="K212" s="187">
        <f t="shared" si="23"/>
        <v>245.9</v>
      </c>
      <c r="L212" s="188">
        <f t="shared" si="24"/>
        <v>245.9</v>
      </c>
      <c r="M212" s="163"/>
      <c r="N212" s="202">
        <f t="shared" si="25"/>
        <v>58.868459999999999</v>
      </c>
      <c r="O212" s="164"/>
      <c r="P212" s="208">
        <f t="shared" si="26"/>
        <v>0</v>
      </c>
      <c r="Q212" s="188">
        <f t="shared" si="27"/>
        <v>304.76846</v>
      </c>
      <c r="R212" s="144"/>
    </row>
    <row r="213" spans="1:18" s="143" customFormat="1" ht="38.25" x14ac:dyDescent="0.2">
      <c r="A213" s="172" t="s">
        <v>563</v>
      </c>
      <c r="B213" s="141" t="s">
        <v>565</v>
      </c>
      <c r="C213" s="142" t="s">
        <v>45</v>
      </c>
      <c r="D213" s="214">
        <v>1</v>
      </c>
      <c r="E213" s="179"/>
      <c r="F213" s="186">
        <v>0</v>
      </c>
      <c r="G213" s="187">
        <v>163.93</v>
      </c>
      <c r="H213" s="188">
        <f t="shared" si="21"/>
        <v>163.93</v>
      </c>
      <c r="I213" s="162"/>
      <c r="J213" s="186">
        <f t="shared" si="22"/>
        <v>0</v>
      </c>
      <c r="K213" s="187">
        <f t="shared" si="23"/>
        <v>163.93</v>
      </c>
      <c r="L213" s="188">
        <f t="shared" si="24"/>
        <v>163.93</v>
      </c>
      <c r="M213" s="163"/>
      <c r="N213" s="202">
        <f t="shared" si="25"/>
        <v>39.244841999999998</v>
      </c>
      <c r="O213" s="164"/>
      <c r="P213" s="208">
        <f t="shared" si="26"/>
        <v>0</v>
      </c>
      <c r="Q213" s="188">
        <f t="shared" si="27"/>
        <v>203.17484200000001</v>
      </c>
      <c r="R213" s="144"/>
    </row>
    <row r="214" spans="1:18" s="143" customFormat="1" ht="51" x14ac:dyDescent="0.2">
      <c r="A214" s="172" t="s">
        <v>566</v>
      </c>
      <c r="B214" s="141" t="s">
        <v>568</v>
      </c>
      <c r="C214" s="142" t="s">
        <v>45</v>
      </c>
      <c r="D214" s="214">
        <v>9</v>
      </c>
      <c r="E214" s="179"/>
      <c r="F214" s="186">
        <v>0</v>
      </c>
      <c r="G214" s="187">
        <v>50.98</v>
      </c>
      <c r="H214" s="188">
        <f t="shared" si="21"/>
        <v>50.98</v>
      </c>
      <c r="I214" s="162"/>
      <c r="J214" s="186">
        <f t="shared" si="22"/>
        <v>0</v>
      </c>
      <c r="K214" s="187">
        <f t="shared" si="23"/>
        <v>458.82</v>
      </c>
      <c r="L214" s="188">
        <f t="shared" si="24"/>
        <v>458.82</v>
      </c>
      <c r="M214" s="163"/>
      <c r="N214" s="202">
        <f t="shared" si="25"/>
        <v>109.841508</v>
      </c>
      <c r="O214" s="164"/>
      <c r="P214" s="208">
        <f t="shared" si="26"/>
        <v>0</v>
      </c>
      <c r="Q214" s="188">
        <f t="shared" si="27"/>
        <v>568.66150800000003</v>
      </c>
      <c r="R214" s="144"/>
    </row>
    <row r="215" spans="1:18" s="143" customFormat="1" ht="51" x14ac:dyDescent="0.2">
      <c r="A215" s="172" t="s">
        <v>569</v>
      </c>
      <c r="B215" s="141" t="s">
        <v>571</v>
      </c>
      <c r="C215" s="142" t="s">
        <v>45</v>
      </c>
      <c r="D215" s="214">
        <v>10</v>
      </c>
      <c r="E215" s="179"/>
      <c r="F215" s="186">
        <v>0</v>
      </c>
      <c r="G215" s="187">
        <v>97.79</v>
      </c>
      <c r="H215" s="188">
        <f t="shared" si="21"/>
        <v>97.79</v>
      </c>
      <c r="I215" s="162"/>
      <c r="J215" s="186">
        <f t="shared" si="22"/>
        <v>0</v>
      </c>
      <c r="K215" s="187">
        <f t="shared" si="23"/>
        <v>977.90000000000009</v>
      </c>
      <c r="L215" s="188">
        <f t="shared" si="24"/>
        <v>977.90000000000009</v>
      </c>
      <c r="M215" s="163"/>
      <c r="N215" s="202">
        <f t="shared" si="25"/>
        <v>234.10926000000003</v>
      </c>
      <c r="O215" s="164"/>
      <c r="P215" s="208">
        <f t="shared" si="26"/>
        <v>0</v>
      </c>
      <c r="Q215" s="188">
        <f t="shared" si="27"/>
        <v>1212.0092600000003</v>
      </c>
      <c r="R215" s="144"/>
    </row>
    <row r="216" spans="1:18" s="143" customFormat="1" ht="25.5" x14ac:dyDescent="0.2">
      <c r="A216" s="172" t="s">
        <v>572</v>
      </c>
      <c r="B216" s="141" t="s">
        <v>574</v>
      </c>
      <c r="C216" s="142" t="s">
        <v>45</v>
      </c>
      <c r="D216" s="214">
        <v>1</v>
      </c>
      <c r="E216" s="179"/>
      <c r="F216" s="186">
        <v>0</v>
      </c>
      <c r="G216" s="187">
        <v>127.43</v>
      </c>
      <c r="H216" s="188">
        <f t="shared" si="21"/>
        <v>127.43</v>
      </c>
      <c r="I216" s="162"/>
      <c r="J216" s="186">
        <f t="shared" si="22"/>
        <v>0</v>
      </c>
      <c r="K216" s="187">
        <f t="shared" si="23"/>
        <v>127.43</v>
      </c>
      <c r="L216" s="188">
        <f t="shared" si="24"/>
        <v>127.43</v>
      </c>
      <c r="M216" s="163"/>
      <c r="N216" s="202">
        <f t="shared" si="25"/>
        <v>30.506742000000003</v>
      </c>
      <c r="O216" s="164"/>
      <c r="P216" s="208">
        <f t="shared" si="26"/>
        <v>0</v>
      </c>
      <c r="Q216" s="188">
        <f t="shared" si="27"/>
        <v>157.93674200000001</v>
      </c>
      <c r="R216" s="144"/>
    </row>
    <row r="217" spans="1:18" s="143" customFormat="1" ht="25.5" x14ac:dyDescent="0.2">
      <c r="A217" s="172" t="s">
        <v>575</v>
      </c>
      <c r="B217" s="141" t="s">
        <v>577</v>
      </c>
      <c r="C217" s="142" t="s">
        <v>45</v>
      </c>
      <c r="D217" s="214">
        <v>1</v>
      </c>
      <c r="E217" s="179"/>
      <c r="F217" s="186">
        <v>0</v>
      </c>
      <c r="G217" s="187">
        <v>78</v>
      </c>
      <c r="H217" s="188">
        <f t="shared" si="21"/>
        <v>78</v>
      </c>
      <c r="I217" s="162"/>
      <c r="J217" s="186">
        <f t="shared" si="22"/>
        <v>0</v>
      </c>
      <c r="K217" s="187">
        <f t="shared" si="23"/>
        <v>78</v>
      </c>
      <c r="L217" s="188">
        <f t="shared" si="24"/>
        <v>78</v>
      </c>
      <c r="M217" s="163"/>
      <c r="N217" s="202">
        <f t="shared" si="25"/>
        <v>18.673200000000001</v>
      </c>
      <c r="O217" s="164"/>
      <c r="P217" s="208">
        <f t="shared" si="26"/>
        <v>0</v>
      </c>
      <c r="Q217" s="188">
        <f t="shared" si="27"/>
        <v>96.673200000000008</v>
      </c>
      <c r="R217" s="144"/>
    </row>
    <row r="218" spans="1:18" s="143" customFormat="1" ht="38.25" x14ac:dyDescent="0.2">
      <c r="A218" s="172" t="s">
        <v>578</v>
      </c>
      <c r="B218" s="141" t="s">
        <v>580</v>
      </c>
      <c r="C218" s="142" t="s">
        <v>45</v>
      </c>
      <c r="D218" s="214">
        <v>1</v>
      </c>
      <c r="E218" s="179"/>
      <c r="F218" s="186">
        <v>11.94</v>
      </c>
      <c r="G218" s="187">
        <v>547.04</v>
      </c>
      <c r="H218" s="188">
        <f t="shared" si="21"/>
        <v>558.98</v>
      </c>
      <c r="I218" s="162"/>
      <c r="J218" s="186">
        <f t="shared" si="22"/>
        <v>11.94</v>
      </c>
      <c r="K218" s="187">
        <f t="shared" si="23"/>
        <v>547.04</v>
      </c>
      <c r="L218" s="188">
        <f t="shared" si="24"/>
        <v>558.98</v>
      </c>
      <c r="M218" s="163"/>
      <c r="N218" s="202">
        <f t="shared" si="25"/>
        <v>133.81981200000001</v>
      </c>
      <c r="O218" s="164"/>
      <c r="P218" s="208">
        <f t="shared" si="26"/>
        <v>14.798436000000001</v>
      </c>
      <c r="Q218" s="188">
        <f t="shared" si="27"/>
        <v>692.79981200000009</v>
      </c>
      <c r="R218" s="144"/>
    </row>
    <row r="219" spans="1:18" s="143" customFormat="1" ht="63.75" x14ac:dyDescent="0.2">
      <c r="A219" s="172" t="s">
        <v>581</v>
      </c>
      <c r="B219" s="141" t="s">
        <v>583</v>
      </c>
      <c r="C219" s="142" t="s">
        <v>45</v>
      </c>
      <c r="D219" s="214">
        <v>1</v>
      </c>
      <c r="E219" s="179"/>
      <c r="F219" s="186">
        <v>0</v>
      </c>
      <c r="G219" s="187">
        <v>2154.67</v>
      </c>
      <c r="H219" s="188">
        <f t="shared" si="21"/>
        <v>2154.67</v>
      </c>
      <c r="I219" s="162"/>
      <c r="J219" s="186">
        <f t="shared" si="22"/>
        <v>0</v>
      </c>
      <c r="K219" s="187">
        <f t="shared" si="23"/>
        <v>2154.67</v>
      </c>
      <c r="L219" s="188">
        <f t="shared" si="24"/>
        <v>2154.67</v>
      </c>
      <c r="M219" s="163"/>
      <c r="N219" s="202">
        <f t="shared" si="25"/>
        <v>515.82799799999998</v>
      </c>
      <c r="O219" s="164"/>
      <c r="P219" s="208">
        <f t="shared" si="26"/>
        <v>0</v>
      </c>
      <c r="Q219" s="188">
        <f t="shared" si="27"/>
        <v>2670.4979980000003</v>
      </c>
      <c r="R219" s="144"/>
    </row>
    <row r="220" spans="1:18" s="143" customFormat="1" x14ac:dyDescent="0.2">
      <c r="A220" s="172" t="s">
        <v>584</v>
      </c>
      <c r="B220" s="141" t="s">
        <v>586</v>
      </c>
      <c r="C220" s="142" t="s">
        <v>45</v>
      </c>
      <c r="D220" s="214">
        <v>1</v>
      </c>
      <c r="E220" s="179"/>
      <c r="F220" s="186">
        <v>11.94</v>
      </c>
      <c r="G220" s="187">
        <v>43.61</v>
      </c>
      <c r="H220" s="188">
        <f t="shared" si="21"/>
        <v>55.55</v>
      </c>
      <c r="I220" s="162"/>
      <c r="J220" s="186">
        <f t="shared" si="22"/>
        <v>11.94</v>
      </c>
      <c r="K220" s="187">
        <f t="shared" si="23"/>
        <v>43.61</v>
      </c>
      <c r="L220" s="188">
        <f t="shared" si="24"/>
        <v>55.55</v>
      </c>
      <c r="M220" s="163"/>
      <c r="N220" s="202">
        <f t="shared" si="25"/>
        <v>13.29867</v>
      </c>
      <c r="O220" s="164"/>
      <c r="P220" s="208">
        <f t="shared" si="26"/>
        <v>14.798436000000001</v>
      </c>
      <c r="Q220" s="188">
        <f t="shared" si="27"/>
        <v>68.848669999999998</v>
      </c>
      <c r="R220" s="144"/>
    </row>
    <row r="221" spans="1:18" s="143" customFormat="1" ht="89.25" x14ac:dyDescent="0.2">
      <c r="A221" s="172" t="s">
        <v>587</v>
      </c>
      <c r="B221" s="141" t="s">
        <v>589</v>
      </c>
      <c r="C221" s="142" t="s">
        <v>45</v>
      </c>
      <c r="D221" s="214">
        <v>1</v>
      </c>
      <c r="E221" s="179"/>
      <c r="F221" s="186">
        <v>0</v>
      </c>
      <c r="G221" s="187">
        <v>5514.39</v>
      </c>
      <c r="H221" s="188">
        <f t="shared" si="21"/>
        <v>5514.39</v>
      </c>
      <c r="I221" s="162"/>
      <c r="J221" s="186">
        <f t="shared" si="22"/>
        <v>0</v>
      </c>
      <c r="K221" s="187">
        <f t="shared" si="23"/>
        <v>5514.39</v>
      </c>
      <c r="L221" s="188">
        <f t="shared" si="24"/>
        <v>5514.39</v>
      </c>
      <c r="M221" s="163"/>
      <c r="N221" s="202">
        <f t="shared" si="25"/>
        <v>1320.1449660000001</v>
      </c>
      <c r="O221" s="164"/>
      <c r="P221" s="208">
        <f t="shared" si="26"/>
        <v>0</v>
      </c>
      <c r="Q221" s="188">
        <f t="shared" si="27"/>
        <v>6834.5349660000011</v>
      </c>
      <c r="R221" s="144"/>
    </row>
    <row r="222" spans="1:18" s="155" customFormat="1" x14ac:dyDescent="0.2">
      <c r="A222" s="173" t="s">
        <v>590</v>
      </c>
      <c r="B222" s="150" t="s">
        <v>591</v>
      </c>
      <c r="C222" s="150"/>
      <c r="D222" s="215"/>
      <c r="E222" s="180"/>
      <c r="F222" s="220">
        <f>SUM(Q223:Q232)</f>
        <v>41760.529510000008</v>
      </c>
      <c r="G222" s="190"/>
      <c r="H222" s="191"/>
      <c r="I222" s="151"/>
      <c r="J222" s="189"/>
      <c r="K222" s="190"/>
      <c r="L222" s="191"/>
      <c r="M222" s="152"/>
      <c r="N222" s="203"/>
      <c r="O222" s="153"/>
      <c r="P222" s="209"/>
      <c r="Q222" s="191"/>
      <c r="R222" s="154"/>
    </row>
    <row r="223" spans="1:18" s="143" customFormat="1" ht="25.5" x14ac:dyDescent="0.2">
      <c r="A223" s="172" t="s">
        <v>592</v>
      </c>
      <c r="B223" s="141" t="s">
        <v>1234</v>
      </c>
      <c r="C223" s="142" t="s">
        <v>45</v>
      </c>
      <c r="D223" s="214">
        <v>1</v>
      </c>
      <c r="E223" s="179"/>
      <c r="F223" s="186">
        <v>0</v>
      </c>
      <c r="G223" s="187">
        <v>1920.52</v>
      </c>
      <c r="H223" s="188">
        <f t="shared" si="21"/>
        <v>1920.52</v>
      </c>
      <c r="I223" s="162"/>
      <c r="J223" s="186">
        <f t="shared" si="22"/>
        <v>0</v>
      </c>
      <c r="K223" s="187">
        <f t="shared" si="23"/>
        <v>1920.52</v>
      </c>
      <c r="L223" s="188">
        <f t="shared" si="24"/>
        <v>1920.52</v>
      </c>
      <c r="M223" s="163"/>
      <c r="N223" s="202">
        <f t="shared" si="25"/>
        <v>459.77248800000001</v>
      </c>
      <c r="O223" s="164"/>
      <c r="P223" s="208">
        <f t="shared" si="26"/>
        <v>0</v>
      </c>
      <c r="Q223" s="188">
        <f t="shared" si="27"/>
        <v>2380.292488</v>
      </c>
      <c r="R223" s="144"/>
    </row>
    <row r="224" spans="1:18" s="143" customFormat="1" ht="38.25" x14ac:dyDescent="0.2">
      <c r="A224" s="172" t="s">
        <v>595</v>
      </c>
      <c r="B224" s="141" t="s">
        <v>594</v>
      </c>
      <c r="C224" s="142" t="s">
        <v>45</v>
      </c>
      <c r="D224" s="214">
        <v>1</v>
      </c>
      <c r="E224" s="179"/>
      <c r="F224" s="186">
        <v>0</v>
      </c>
      <c r="G224" s="187">
        <v>4526.45</v>
      </c>
      <c r="H224" s="188">
        <f t="shared" si="21"/>
        <v>4526.45</v>
      </c>
      <c r="I224" s="162"/>
      <c r="J224" s="186">
        <f t="shared" si="22"/>
        <v>0</v>
      </c>
      <c r="K224" s="187">
        <f t="shared" si="23"/>
        <v>4526.45</v>
      </c>
      <c r="L224" s="188">
        <f t="shared" si="24"/>
        <v>4526.45</v>
      </c>
      <c r="M224" s="163"/>
      <c r="N224" s="202">
        <f t="shared" si="25"/>
        <v>1083.63213</v>
      </c>
      <c r="O224" s="164"/>
      <c r="P224" s="208">
        <f t="shared" si="26"/>
        <v>0</v>
      </c>
      <c r="Q224" s="188">
        <f t="shared" si="27"/>
        <v>5610.0821299999998</v>
      </c>
      <c r="R224" s="144"/>
    </row>
    <row r="225" spans="1:18" s="143" customFormat="1" ht="38.25" x14ac:dyDescent="0.2">
      <c r="A225" s="172" t="s">
        <v>598</v>
      </c>
      <c r="B225" s="141" t="s">
        <v>597</v>
      </c>
      <c r="C225" s="142" t="s">
        <v>45</v>
      </c>
      <c r="D225" s="214">
        <v>1</v>
      </c>
      <c r="E225" s="179"/>
      <c r="F225" s="186">
        <v>0</v>
      </c>
      <c r="G225" s="187">
        <v>4287.92</v>
      </c>
      <c r="H225" s="188">
        <f t="shared" si="21"/>
        <v>4287.92</v>
      </c>
      <c r="I225" s="162"/>
      <c r="J225" s="186">
        <f t="shared" si="22"/>
        <v>0</v>
      </c>
      <c r="K225" s="187">
        <f t="shared" si="23"/>
        <v>4287.92</v>
      </c>
      <c r="L225" s="188">
        <f t="shared" si="24"/>
        <v>4287.92</v>
      </c>
      <c r="M225" s="163"/>
      <c r="N225" s="202">
        <f t="shared" si="25"/>
        <v>1026.5280480000001</v>
      </c>
      <c r="O225" s="164"/>
      <c r="P225" s="208">
        <f t="shared" si="26"/>
        <v>0</v>
      </c>
      <c r="Q225" s="188">
        <f t="shared" si="27"/>
        <v>5314.4480480000002</v>
      </c>
      <c r="R225" s="144"/>
    </row>
    <row r="226" spans="1:18" s="143" customFormat="1" ht="38.25" x14ac:dyDescent="0.2">
      <c r="A226" s="172" t="s">
        <v>601</v>
      </c>
      <c r="B226" s="141" t="s">
        <v>600</v>
      </c>
      <c r="C226" s="142" t="s">
        <v>45</v>
      </c>
      <c r="D226" s="214">
        <v>1</v>
      </c>
      <c r="E226" s="179"/>
      <c r="F226" s="186">
        <v>0</v>
      </c>
      <c r="G226" s="187">
        <v>6437.33</v>
      </c>
      <c r="H226" s="188">
        <f t="shared" si="21"/>
        <v>6437.33</v>
      </c>
      <c r="I226" s="162"/>
      <c r="J226" s="186">
        <f t="shared" si="22"/>
        <v>0</v>
      </c>
      <c r="K226" s="187">
        <f t="shared" si="23"/>
        <v>6437.33</v>
      </c>
      <c r="L226" s="188">
        <f t="shared" si="24"/>
        <v>6437.33</v>
      </c>
      <c r="M226" s="163"/>
      <c r="N226" s="202">
        <f t="shared" si="25"/>
        <v>1541.096802</v>
      </c>
      <c r="O226" s="164"/>
      <c r="P226" s="208">
        <f t="shared" si="26"/>
        <v>0</v>
      </c>
      <c r="Q226" s="188">
        <f t="shared" si="27"/>
        <v>7978.426802</v>
      </c>
      <c r="R226" s="144"/>
    </row>
    <row r="227" spans="1:18" s="143" customFormat="1" ht="38.25" x14ac:dyDescent="0.2">
      <c r="A227" s="172" t="s">
        <v>604</v>
      </c>
      <c r="B227" s="141" t="s">
        <v>1235</v>
      </c>
      <c r="C227" s="142" t="s">
        <v>45</v>
      </c>
      <c r="D227" s="214">
        <v>1</v>
      </c>
      <c r="E227" s="179"/>
      <c r="F227" s="186">
        <v>0</v>
      </c>
      <c r="G227" s="187">
        <v>2720.69</v>
      </c>
      <c r="H227" s="188">
        <f t="shared" si="21"/>
        <v>2720.69</v>
      </c>
      <c r="I227" s="162"/>
      <c r="J227" s="186">
        <f t="shared" si="22"/>
        <v>0</v>
      </c>
      <c r="K227" s="187">
        <f t="shared" si="23"/>
        <v>2720.69</v>
      </c>
      <c r="L227" s="188">
        <f t="shared" si="24"/>
        <v>2720.69</v>
      </c>
      <c r="M227" s="163"/>
      <c r="N227" s="202">
        <f t="shared" si="25"/>
        <v>651.33318600000007</v>
      </c>
      <c r="O227" s="164"/>
      <c r="P227" s="208">
        <f t="shared" si="26"/>
        <v>0</v>
      </c>
      <c r="Q227" s="188">
        <f t="shared" si="27"/>
        <v>3372.0231860000004</v>
      </c>
      <c r="R227" s="144"/>
    </row>
    <row r="228" spans="1:18" s="143" customFormat="1" ht="25.5" x14ac:dyDescent="0.2">
      <c r="A228" s="172" t="s">
        <v>607</v>
      </c>
      <c r="B228" s="141" t="s">
        <v>603</v>
      </c>
      <c r="C228" s="142" t="s">
        <v>45</v>
      </c>
      <c r="D228" s="214">
        <v>1</v>
      </c>
      <c r="E228" s="179"/>
      <c r="F228" s="186">
        <v>0</v>
      </c>
      <c r="G228" s="187">
        <v>1898.58</v>
      </c>
      <c r="H228" s="188">
        <f t="shared" si="21"/>
        <v>1898.58</v>
      </c>
      <c r="I228" s="162"/>
      <c r="J228" s="186">
        <f t="shared" si="22"/>
        <v>0</v>
      </c>
      <c r="K228" s="187">
        <f t="shared" si="23"/>
        <v>1898.58</v>
      </c>
      <c r="L228" s="188">
        <f t="shared" si="24"/>
        <v>1898.58</v>
      </c>
      <c r="M228" s="163"/>
      <c r="N228" s="202">
        <f t="shared" si="25"/>
        <v>454.52005199999996</v>
      </c>
      <c r="O228" s="164"/>
      <c r="P228" s="208">
        <f t="shared" si="26"/>
        <v>0</v>
      </c>
      <c r="Q228" s="188">
        <f t="shared" si="27"/>
        <v>2353.1000520000002</v>
      </c>
      <c r="R228" s="144"/>
    </row>
    <row r="229" spans="1:18" s="143" customFormat="1" ht="51" x14ac:dyDescent="0.2">
      <c r="A229" s="172" t="s">
        <v>610</v>
      </c>
      <c r="B229" s="141" t="s">
        <v>606</v>
      </c>
      <c r="C229" s="142" t="s">
        <v>45</v>
      </c>
      <c r="D229" s="214">
        <v>3</v>
      </c>
      <c r="E229" s="179"/>
      <c r="F229" s="186">
        <v>0</v>
      </c>
      <c r="G229" s="187">
        <v>1384.72</v>
      </c>
      <c r="H229" s="188">
        <f t="shared" si="21"/>
        <v>1384.72</v>
      </c>
      <c r="I229" s="162"/>
      <c r="J229" s="186">
        <f t="shared" si="22"/>
        <v>0</v>
      </c>
      <c r="K229" s="187">
        <f t="shared" si="23"/>
        <v>4154.16</v>
      </c>
      <c r="L229" s="188">
        <f t="shared" si="24"/>
        <v>4154.16</v>
      </c>
      <c r="M229" s="163"/>
      <c r="N229" s="202">
        <f t="shared" si="25"/>
        <v>994.50590399999999</v>
      </c>
      <c r="O229" s="164"/>
      <c r="P229" s="208">
        <f t="shared" si="26"/>
        <v>0</v>
      </c>
      <c r="Q229" s="188">
        <f t="shared" si="27"/>
        <v>5148.6659040000004</v>
      </c>
      <c r="R229" s="144"/>
    </row>
    <row r="230" spans="1:18" s="143" customFormat="1" ht="51" x14ac:dyDescent="0.2">
      <c r="A230" s="172" t="s">
        <v>613</v>
      </c>
      <c r="B230" s="141" t="s">
        <v>609</v>
      </c>
      <c r="C230" s="142" t="s">
        <v>45</v>
      </c>
      <c r="D230" s="214">
        <v>1</v>
      </c>
      <c r="E230" s="179"/>
      <c r="F230" s="186">
        <v>0</v>
      </c>
      <c r="G230" s="187">
        <v>2595.7800000000002</v>
      </c>
      <c r="H230" s="188">
        <f t="shared" si="21"/>
        <v>2595.7800000000002</v>
      </c>
      <c r="I230" s="162"/>
      <c r="J230" s="186">
        <f t="shared" si="22"/>
        <v>0</v>
      </c>
      <c r="K230" s="187">
        <f t="shared" si="23"/>
        <v>2595.7800000000002</v>
      </c>
      <c r="L230" s="188">
        <f t="shared" si="24"/>
        <v>2595.7800000000002</v>
      </c>
      <c r="M230" s="163"/>
      <c r="N230" s="202">
        <f t="shared" si="25"/>
        <v>621.42973200000006</v>
      </c>
      <c r="O230" s="164"/>
      <c r="P230" s="208">
        <f t="shared" si="26"/>
        <v>0</v>
      </c>
      <c r="Q230" s="188">
        <f t="shared" si="27"/>
        <v>3217.2097320000003</v>
      </c>
      <c r="R230" s="144"/>
    </row>
    <row r="231" spans="1:18" s="143" customFormat="1" ht="38.25" x14ac:dyDescent="0.2">
      <c r="A231" s="172" t="s">
        <v>1263</v>
      </c>
      <c r="B231" s="141" t="s">
        <v>612</v>
      </c>
      <c r="C231" s="142" t="s">
        <v>45</v>
      </c>
      <c r="D231" s="214">
        <v>1</v>
      </c>
      <c r="E231" s="179"/>
      <c r="F231" s="186">
        <v>0</v>
      </c>
      <c r="G231" s="187">
        <v>3483.08</v>
      </c>
      <c r="H231" s="188">
        <f t="shared" si="21"/>
        <v>3483.08</v>
      </c>
      <c r="I231" s="162"/>
      <c r="J231" s="186">
        <f t="shared" si="22"/>
        <v>0</v>
      </c>
      <c r="K231" s="187">
        <f t="shared" si="23"/>
        <v>3483.08</v>
      </c>
      <c r="L231" s="188">
        <f t="shared" si="24"/>
        <v>3483.08</v>
      </c>
      <c r="M231" s="163"/>
      <c r="N231" s="202">
        <f t="shared" si="25"/>
        <v>833.84935199999995</v>
      </c>
      <c r="O231" s="164"/>
      <c r="P231" s="208">
        <f t="shared" si="26"/>
        <v>0</v>
      </c>
      <c r="Q231" s="188">
        <f t="shared" si="27"/>
        <v>4316.9293520000001</v>
      </c>
      <c r="R231" s="144"/>
    </row>
    <row r="232" spans="1:18" s="143" customFormat="1" ht="51" x14ac:dyDescent="0.2">
      <c r="A232" s="172" t="s">
        <v>1264</v>
      </c>
      <c r="B232" s="141" t="s">
        <v>615</v>
      </c>
      <c r="C232" s="142" t="s">
        <v>45</v>
      </c>
      <c r="D232" s="214">
        <v>1</v>
      </c>
      <c r="E232" s="179"/>
      <c r="F232" s="186">
        <v>0</v>
      </c>
      <c r="G232" s="187">
        <v>1669.64</v>
      </c>
      <c r="H232" s="188">
        <f t="shared" si="21"/>
        <v>1669.64</v>
      </c>
      <c r="I232" s="162"/>
      <c r="J232" s="186">
        <f t="shared" si="22"/>
        <v>0</v>
      </c>
      <c r="K232" s="187">
        <f t="shared" si="23"/>
        <v>1669.64</v>
      </c>
      <c r="L232" s="188">
        <f t="shared" si="24"/>
        <v>1669.64</v>
      </c>
      <c r="M232" s="163"/>
      <c r="N232" s="202">
        <f t="shared" si="25"/>
        <v>399.711816</v>
      </c>
      <c r="O232" s="164"/>
      <c r="P232" s="208">
        <f t="shared" si="26"/>
        <v>0</v>
      </c>
      <c r="Q232" s="188">
        <f t="shared" si="27"/>
        <v>2069.3518160000003</v>
      </c>
      <c r="R232" s="144"/>
    </row>
    <row r="233" spans="1:18" s="155" customFormat="1" x14ac:dyDescent="0.2">
      <c r="A233" s="173" t="s">
        <v>616</v>
      </c>
      <c r="B233" s="150" t="s">
        <v>617</v>
      </c>
      <c r="C233" s="150"/>
      <c r="D233" s="215"/>
      <c r="E233" s="180"/>
      <c r="F233" s="220">
        <f>SUM(Q234:Q236)</f>
        <v>137122.25839999999</v>
      </c>
      <c r="G233" s="190"/>
      <c r="H233" s="191"/>
      <c r="I233" s="151"/>
      <c r="J233" s="189"/>
      <c r="K233" s="190"/>
      <c r="L233" s="191"/>
      <c r="M233" s="152"/>
      <c r="N233" s="203"/>
      <c r="O233" s="153"/>
      <c r="P233" s="209"/>
      <c r="Q233" s="191"/>
      <c r="R233" s="154"/>
    </row>
    <row r="234" spans="1:18" s="143" customFormat="1" ht="51" x14ac:dyDescent="0.2">
      <c r="A234" s="172" t="s">
        <v>618</v>
      </c>
      <c r="B234" s="141" t="s">
        <v>620</v>
      </c>
      <c r="C234" s="142" t="s">
        <v>45</v>
      </c>
      <c r="D234" s="214">
        <v>1</v>
      </c>
      <c r="E234" s="179"/>
      <c r="F234" s="186">
        <v>0</v>
      </c>
      <c r="G234" s="187">
        <v>19368</v>
      </c>
      <c r="H234" s="188">
        <f t="shared" si="21"/>
        <v>19368</v>
      </c>
      <c r="I234" s="162"/>
      <c r="J234" s="186">
        <f t="shared" si="22"/>
        <v>0</v>
      </c>
      <c r="K234" s="187">
        <f t="shared" si="23"/>
        <v>19368</v>
      </c>
      <c r="L234" s="188">
        <f t="shared" si="24"/>
        <v>19368</v>
      </c>
      <c r="M234" s="163"/>
      <c r="N234" s="202">
        <f t="shared" si="25"/>
        <v>4636.6992</v>
      </c>
      <c r="O234" s="164"/>
      <c r="P234" s="208">
        <f t="shared" si="26"/>
        <v>0</v>
      </c>
      <c r="Q234" s="188">
        <f t="shared" si="27"/>
        <v>24004.699200000003</v>
      </c>
      <c r="R234" s="144"/>
    </row>
    <row r="235" spans="1:18" s="143" customFormat="1" ht="51" x14ac:dyDescent="0.2">
      <c r="A235" s="172" t="s">
        <v>621</v>
      </c>
      <c r="B235" s="141" t="s">
        <v>623</v>
      </c>
      <c r="C235" s="142" t="s">
        <v>45</v>
      </c>
      <c r="D235" s="214">
        <v>1</v>
      </c>
      <c r="E235" s="179"/>
      <c r="F235" s="186">
        <v>0</v>
      </c>
      <c r="G235" s="187">
        <v>19368</v>
      </c>
      <c r="H235" s="188">
        <f t="shared" si="21"/>
        <v>19368</v>
      </c>
      <c r="I235" s="162"/>
      <c r="J235" s="186">
        <f t="shared" si="22"/>
        <v>0</v>
      </c>
      <c r="K235" s="187">
        <f t="shared" si="23"/>
        <v>19368</v>
      </c>
      <c r="L235" s="188">
        <f t="shared" si="24"/>
        <v>19368</v>
      </c>
      <c r="M235" s="163"/>
      <c r="N235" s="202">
        <f t="shared" si="25"/>
        <v>4636.6992</v>
      </c>
      <c r="O235" s="164"/>
      <c r="P235" s="208">
        <f t="shared" si="26"/>
        <v>0</v>
      </c>
      <c r="Q235" s="188">
        <f t="shared" si="27"/>
        <v>24004.699200000003</v>
      </c>
      <c r="R235" s="144"/>
    </row>
    <row r="236" spans="1:18" s="143" customFormat="1" ht="51" x14ac:dyDescent="0.2">
      <c r="A236" s="172" t="s">
        <v>624</v>
      </c>
      <c r="B236" s="141" t="s">
        <v>626</v>
      </c>
      <c r="C236" s="142" t="s">
        <v>45</v>
      </c>
      <c r="D236" s="214">
        <v>1</v>
      </c>
      <c r="E236" s="179"/>
      <c r="F236" s="186">
        <v>0</v>
      </c>
      <c r="G236" s="187">
        <v>71900</v>
      </c>
      <c r="H236" s="188">
        <f t="shared" si="21"/>
        <v>71900</v>
      </c>
      <c r="I236" s="162"/>
      <c r="J236" s="186">
        <f t="shared" si="22"/>
        <v>0</v>
      </c>
      <c r="K236" s="187">
        <f t="shared" si="23"/>
        <v>71900</v>
      </c>
      <c r="L236" s="188">
        <f t="shared" si="24"/>
        <v>71900</v>
      </c>
      <c r="M236" s="163"/>
      <c r="N236" s="202">
        <f t="shared" si="25"/>
        <v>17212.86</v>
      </c>
      <c r="O236" s="164"/>
      <c r="P236" s="208">
        <f t="shared" si="26"/>
        <v>0</v>
      </c>
      <c r="Q236" s="188">
        <f t="shared" si="27"/>
        <v>89112.86</v>
      </c>
      <c r="R236" s="144"/>
    </row>
    <row r="237" spans="1:18" s="155" customFormat="1" x14ac:dyDescent="0.2">
      <c r="A237" s="173" t="s">
        <v>627</v>
      </c>
      <c r="B237" s="150" t="s">
        <v>628</v>
      </c>
      <c r="C237" s="150"/>
      <c r="D237" s="215"/>
      <c r="E237" s="180"/>
      <c r="F237" s="220">
        <f>F238+F253+F272</f>
        <v>37880.292337040002</v>
      </c>
      <c r="G237" s="190"/>
      <c r="H237" s="191"/>
      <c r="I237" s="151"/>
      <c r="J237" s="189"/>
      <c r="K237" s="190"/>
      <c r="L237" s="191"/>
      <c r="M237" s="152"/>
      <c r="N237" s="203"/>
      <c r="O237" s="153"/>
      <c r="P237" s="209"/>
      <c r="Q237" s="191"/>
      <c r="R237" s="154"/>
    </row>
    <row r="238" spans="1:18" s="170" customFormat="1" x14ac:dyDescent="0.2">
      <c r="A238" s="174" t="s">
        <v>629</v>
      </c>
      <c r="B238" s="165" t="s">
        <v>630</v>
      </c>
      <c r="C238" s="165"/>
      <c r="D238" s="216"/>
      <c r="E238" s="181"/>
      <c r="F238" s="221">
        <f>SUM(Q239:Q252)</f>
        <v>5203.3854140000003</v>
      </c>
      <c r="G238" s="193"/>
      <c r="H238" s="194"/>
      <c r="I238" s="166"/>
      <c r="J238" s="192"/>
      <c r="K238" s="193"/>
      <c r="L238" s="194"/>
      <c r="M238" s="167"/>
      <c r="N238" s="204"/>
      <c r="O238" s="168"/>
      <c r="P238" s="210"/>
      <c r="Q238" s="194"/>
      <c r="R238" s="169"/>
    </row>
    <row r="239" spans="1:18" s="143" customFormat="1" x14ac:dyDescent="0.2">
      <c r="A239" s="172" t="s">
        <v>631</v>
      </c>
      <c r="B239" s="141" t="s">
        <v>633</v>
      </c>
      <c r="C239" s="142" t="s">
        <v>149</v>
      </c>
      <c r="D239" s="214">
        <v>18</v>
      </c>
      <c r="E239" s="179"/>
      <c r="F239" s="186">
        <v>11.36</v>
      </c>
      <c r="G239" s="187">
        <v>10.09</v>
      </c>
      <c r="H239" s="188">
        <f t="shared" si="21"/>
        <v>21.45</v>
      </c>
      <c r="I239" s="162"/>
      <c r="J239" s="186">
        <f t="shared" si="22"/>
        <v>204.48</v>
      </c>
      <c r="K239" s="187">
        <f t="shared" si="23"/>
        <v>181.62</v>
      </c>
      <c r="L239" s="188">
        <f t="shared" si="24"/>
        <v>386.1</v>
      </c>
      <c r="M239" s="163"/>
      <c r="N239" s="202">
        <f t="shared" si="25"/>
        <v>92.432340000000011</v>
      </c>
      <c r="O239" s="164"/>
      <c r="P239" s="208">
        <f t="shared" si="26"/>
        <v>253.432512</v>
      </c>
      <c r="Q239" s="188">
        <f t="shared" si="27"/>
        <v>478.53234000000003</v>
      </c>
      <c r="R239" s="144"/>
    </row>
    <row r="240" spans="1:18" s="143" customFormat="1" x14ac:dyDescent="0.2">
      <c r="A240" s="172" t="s">
        <v>634</v>
      </c>
      <c r="B240" s="141" t="s">
        <v>636</v>
      </c>
      <c r="C240" s="142" t="s">
        <v>61</v>
      </c>
      <c r="D240" s="214">
        <v>12</v>
      </c>
      <c r="E240" s="179"/>
      <c r="F240" s="186">
        <v>4.54</v>
      </c>
      <c r="G240" s="187">
        <v>3.53</v>
      </c>
      <c r="H240" s="188">
        <f t="shared" si="21"/>
        <v>8.07</v>
      </c>
      <c r="I240" s="162"/>
      <c r="J240" s="186">
        <f t="shared" si="22"/>
        <v>54.480000000000004</v>
      </c>
      <c r="K240" s="187">
        <f t="shared" si="23"/>
        <v>42.36</v>
      </c>
      <c r="L240" s="188">
        <f t="shared" si="24"/>
        <v>96.84</v>
      </c>
      <c r="M240" s="163"/>
      <c r="N240" s="202">
        <f t="shared" si="25"/>
        <v>23.183496000000002</v>
      </c>
      <c r="O240" s="164"/>
      <c r="P240" s="208">
        <f t="shared" si="26"/>
        <v>67.522512000000006</v>
      </c>
      <c r="Q240" s="188">
        <f t="shared" si="27"/>
        <v>120.02349600000001</v>
      </c>
      <c r="R240" s="144"/>
    </row>
    <row r="241" spans="1:18" s="143" customFormat="1" x14ac:dyDescent="0.2">
      <c r="A241" s="172" t="s">
        <v>637</v>
      </c>
      <c r="B241" s="141" t="s">
        <v>639</v>
      </c>
      <c r="C241" s="142" t="s">
        <v>61</v>
      </c>
      <c r="D241" s="214">
        <v>11</v>
      </c>
      <c r="E241" s="179"/>
      <c r="F241" s="186">
        <v>4.22</v>
      </c>
      <c r="G241" s="187">
        <v>13.12</v>
      </c>
      <c r="H241" s="188">
        <f t="shared" si="21"/>
        <v>17.34</v>
      </c>
      <c r="I241" s="162"/>
      <c r="J241" s="186">
        <f t="shared" si="22"/>
        <v>46.419999999999995</v>
      </c>
      <c r="K241" s="187">
        <f t="shared" si="23"/>
        <v>144.32</v>
      </c>
      <c r="L241" s="188">
        <f t="shared" si="24"/>
        <v>190.73999999999998</v>
      </c>
      <c r="M241" s="163"/>
      <c r="N241" s="202">
        <f t="shared" si="25"/>
        <v>45.663155999999994</v>
      </c>
      <c r="O241" s="164"/>
      <c r="P241" s="208">
        <f t="shared" si="26"/>
        <v>57.532947999999998</v>
      </c>
      <c r="Q241" s="188">
        <f t="shared" si="27"/>
        <v>236.403156</v>
      </c>
      <c r="R241" s="144"/>
    </row>
    <row r="242" spans="1:18" s="143" customFormat="1" x14ac:dyDescent="0.2">
      <c r="A242" s="172" t="s">
        <v>640</v>
      </c>
      <c r="B242" s="141" t="s">
        <v>642</v>
      </c>
      <c r="C242" s="142" t="s">
        <v>61</v>
      </c>
      <c r="D242" s="214">
        <v>5</v>
      </c>
      <c r="E242" s="179"/>
      <c r="F242" s="186">
        <v>3.02</v>
      </c>
      <c r="G242" s="187">
        <v>3.11</v>
      </c>
      <c r="H242" s="188">
        <f t="shared" si="21"/>
        <v>6.13</v>
      </c>
      <c r="I242" s="162"/>
      <c r="J242" s="186">
        <f t="shared" si="22"/>
        <v>15.1</v>
      </c>
      <c r="K242" s="187">
        <f t="shared" si="23"/>
        <v>15.549999999999999</v>
      </c>
      <c r="L242" s="188">
        <f t="shared" si="24"/>
        <v>30.65</v>
      </c>
      <c r="M242" s="163"/>
      <c r="N242" s="202">
        <f t="shared" si="25"/>
        <v>7.3376099999999997</v>
      </c>
      <c r="O242" s="164"/>
      <c r="P242" s="208">
        <f t="shared" si="26"/>
        <v>18.714940000000002</v>
      </c>
      <c r="Q242" s="188">
        <f t="shared" si="27"/>
        <v>37.987609999999997</v>
      </c>
      <c r="R242" s="144"/>
    </row>
    <row r="243" spans="1:18" s="143" customFormat="1" x14ac:dyDescent="0.2">
      <c r="A243" s="172" t="s">
        <v>643</v>
      </c>
      <c r="B243" s="141" t="s">
        <v>645</v>
      </c>
      <c r="C243" s="142" t="s">
        <v>61</v>
      </c>
      <c r="D243" s="214">
        <v>5</v>
      </c>
      <c r="E243" s="179"/>
      <c r="F243" s="186">
        <v>3.31</v>
      </c>
      <c r="G243" s="187">
        <v>6.45</v>
      </c>
      <c r="H243" s="188">
        <f t="shared" si="21"/>
        <v>9.76</v>
      </c>
      <c r="I243" s="162"/>
      <c r="J243" s="186">
        <f t="shared" si="22"/>
        <v>16.55</v>
      </c>
      <c r="K243" s="187">
        <f t="shared" si="23"/>
        <v>32.25</v>
      </c>
      <c r="L243" s="188">
        <f t="shared" si="24"/>
        <v>48.8</v>
      </c>
      <c r="M243" s="163"/>
      <c r="N243" s="202">
        <f t="shared" si="25"/>
        <v>11.68272</v>
      </c>
      <c r="O243" s="164"/>
      <c r="P243" s="208">
        <f t="shared" si="26"/>
        <v>20.512070000000001</v>
      </c>
      <c r="Q243" s="188">
        <f t="shared" si="27"/>
        <v>60.48272</v>
      </c>
      <c r="R243" s="144"/>
    </row>
    <row r="244" spans="1:18" s="143" customFormat="1" x14ac:dyDescent="0.2">
      <c r="A244" s="172" t="s">
        <v>646</v>
      </c>
      <c r="B244" s="141" t="s">
        <v>648</v>
      </c>
      <c r="C244" s="142" t="s">
        <v>61</v>
      </c>
      <c r="D244" s="214">
        <v>8</v>
      </c>
      <c r="E244" s="179"/>
      <c r="F244" s="186">
        <v>2.82</v>
      </c>
      <c r="G244" s="187">
        <v>2.98</v>
      </c>
      <c r="H244" s="188">
        <f t="shared" si="21"/>
        <v>5.8</v>
      </c>
      <c r="I244" s="162"/>
      <c r="J244" s="186">
        <f t="shared" si="22"/>
        <v>22.56</v>
      </c>
      <c r="K244" s="187">
        <f t="shared" si="23"/>
        <v>23.84</v>
      </c>
      <c r="L244" s="188">
        <f t="shared" si="24"/>
        <v>46.4</v>
      </c>
      <c r="M244" s="163"/>
      <c r="N244" s="202">
        <f t="shared" si="25"/>
        <v>11.10816</v>
      </c>
      <c r="O244" s="164"/>
      <c r="P244" s="208">
        <f t="shared" si="26"/>
        <v>27.960864000000001</v>
      </c>
      <c r="Q244" s="188">
        <f t="shared" si="27"/>
        <v>57.508160000000004</v>
      </c>
      <c r="R244" s="144"/>
    </row>
    <row r="245" spans="1:18" s="143" customFormat="1" x14ac:dyDescent="0.2">
      <c r="A245" s="172" t="s">
        <v>649</v>
      </c>
      <c r="B245" s="141" t="s">
        <v>651</v>
      </c>
      <c r="C245" s="142" t="s">
        <v>61</v>
      </c>
      <c r="D245" s="214">
        <v>3</v>
      </c>
      <c r="E245" s="179"/>
      <c r="F245" s="186">
        <v>2.52</v>
      </c>
      <c r="G245" s="187">
        <v>9.02</v>
      </c>
      <c r="H245" s="188">
        <f t="shared" si="21"/>
        <v>11.54</v>
      </c>
      <c r="I245" s="162"/>
      <c r="J245" s="186">
        <f t="shared" si="22"/>
        <v>7.5600000000000005</v>
      </c>
      <c r="K245" s="187">
        <f t="shared" si="23"/>
        <v>27.06</v>
      </c>
      <c r="L245" s="188">
        <f t="shared" si="24"/>
        <v>34.619999999999997</v>
      </c>
      <c r="M245" s="163"/>
      <c r="N245" s="202">
        <f t="shared" si="25"/>
        <v>8.2880279999999988</v>
      </c>
      <c r="O245" s="164"/>
      <c r="P245" s="208">
        <f t="shared" si="26"/>
        <v>9.3698640000000015</v>
      </c>
      <c r="Q245" s="188">
        <f t="shared" si="27"/>
        <v>42.908028000000002</v>
      </c>
      <c r="R245" s="144"/>
    </row>
    <row r="246" spans="1:18" s="143" customFormat="1" ht="25.5" x14ac:dyDescent="0.2">
      <c r="A246" s="172" t="s">
        <v>652</v>
      </c>
      <c r="B246" s="141" t="s">
        <v>654</v>
      </c>
      <c r="C246" s="142" t="s">
        <v>61</v>
      </c>
      <c r="D246" s="214">
        <v>4</v>
      </c>
      <c r="E246" s="179"/>
      <c r="F246" s="186">
        <v>6.61</v>
      </c>
      <c r="G246" s="187">
        <v>91.69</v>
      </c>
      <c r="H246" s="188">
        <f t="shared" si="21"/>
        <v>98.3</v>
      </c>
      <c r="I246" s="162"/>
      <c r="J246" s="186">
        <f t="shared" si="22"/>
        <v>26.44</v>
      </c>
      <c r="K246" s="187">
        <f t="shared" si="23"/>
        <v>366.76</v>
      </c>
      <c r="L246" s="188">
        <f t="shared" si="24"/>
        <v>393.2</v>
      </c>
      <c r="M246" s="163"/>
      <c r="N246" s="202">
        <f t="shared" si="25"/>
        <v>94.132080000000002</v>
      </c>
      <c r="O246" s="164"/>
      <c r="P246" s="208">
        <f t="shared" si="26"/>
        <v>32.769736000000002</v>
      </c>
      <c r="Q246" s="188">
        <f t="shared" si="27"/>
        <v>487.33208000000002</v>
      </c>
      <c r="R246" s="144"/>
    </row>
    <row r="247" spans="1:18" s="143" customFormat="1" x14ac:dyDescent="0.2">
      <c r="A247" s="172" t="s">
        <v>655</v>
      </c>
      <c r="B247" s="141" t="s">
        <v>657</v>
      </c>
      <c r="C247" s="142" t="s">
        <v>149</v>
      </c>
      <c r="D247" s="214">
        <v>45</v>
      </c>
      <c r="E247" s="179"/>
      <c r="F247" s="186">
        <v>1.01</v>
      </c>
      <c r="G247" s="187">
        <v>22.1</v>
      </c>
      <c r="H247" s="188">
        <f t="shared" si="21"/>
        <v>23.110000000000003</v>
      </c>
      <c r="I247" s="162"/>
      <c r="J247" s="186">
        <f t="shared" si="22"/>
        <v>45.45</v>
      </c>
      <c r="K247" s="187">
        <f t="shared" si="23"/>
        <v>994.50000000000011</v>
      </c>
      <c r="L247" s="188">
        <f t="shared" si="24"/>
        <v>1039.95</v>
      </c>
      <c r="M247" s="163"/>
      <c r="N247" s="202">
        <f t="shared" si="25"/>
        <v>248.96403000000001</v>
      </c>
      <c r="O247" s="164"/>
      <c r="P247" s="208">
        <f t="shared" si="26"/>
        <v>56.330730000000003</v>
      </c>
      <c r="Q247" s="188">
        <f t="shared" si="27"/>
        <v>1288.9140300000001</v>
      </c>
      <c r="R247" s="144"/>
    </row>
    <row r="248" spans="1:18" s="143" customFormat="1" x14ac:dyDescent="0.2">
      <c r="A248" s="172" t="s">
        <v>658</v>
      </c>
      <c r="B248" s="141" t="s">
        <v>660</v>
      </c>
      <c r="C248" s="142" t="s">
        <v>61</v>
      </c>
      <c r="D248" s="214">
        <v>6</v>
      </c>
      <c r="E248" s="179"/>
      <c r="F248" s="186">
        <v>6.05</v>
      </c>
      <c r="G248" s="187">
        <v>5.18</v>
      </c>
      <c r="H248" s="188">
        <f t="shared" si="21"/>
        <v>11.23</v>
      </c>
      <c r="I248" s="162"/>
      <c r="J248" s="186">
        <f t="shared" si="22"/>
        <v>36.299999999999997</v>
      </c>
      <c r="K248" s="187">
        <f t="shared" si="23"/>
        <v>31.08</v>
      </c>
      <c r="L248" s="188">
        <f t="shared" si="24"/>
        <v>67.38</v>
      </c>
      <c r="M248" s="163"/>
      <c r="N248" s="202">
        <f t="shared" si="25"/>
        <v>16.130772</v>
      </c>
      <c r="O248" s="164"/>
      <c r="P248" s="208">
        <f t="shared" si="26"/>
        <v>44.990220000000001</v>
      </c>
      <c r="Q248" s="188">
        <f t="shared" si="27"/>
        <v>83.510772000000003</v>
      </c>
      <c r="R248" s="144"/>
    </row>
    <row r="249" spans="1:18" s="143" customFormat="1" x14ac:dyDescent="0.2">
      <c r="A249" s="172" t="s">
        <v>661</v>
      </c>
      <c r="B249" s="141" t="s">
        <v>663</v>
      </c>
      <c r="C249" s="142" t="s">
        <v>61</v>
      </c>
      <c r="D249" s="214">
        <v>16</v>
      </c>
      <c r="E249" s="179"/>
      <c r="F249" s="186">
        <v>3.79</v>
      </c>
      <c r="G249" s="187">
        <v>10.31</v>
      </c>
      <c r="H249" s="188">
        <f t="shared" si="21"/>
        <v>14.100000000000001</v>
      </c>
      <c r="I249" s="162"/>
      <c r="J249" s="186">
        <f t="shared" si="22"/>
        <v>60.64</v>
      </c>
      <c r="K249" s="187">
        <f t="shared" si="23"/>
        <v>164.96</v>
      </c>
      <c r="L249" s="188">
        <f t="shared" si="24"/>
        <v>225.60000000000002</v>
      </c>
      <c r="M249" s="163"/>
      <c r="N249" s="202">
        <f t="shared" si="25"/>
        <v>54.008640000000007</v>
      </c>
      <c r="O249" s="164"/>
      <c r="P249" s="208">
        <f t="shared" si="26"/>
        <v>75.157216000000005</v>
      </c>
      <c r="Q249" s="188">
        <f t="shared" si="27"/>
        <v>279.60864000000004</v>
      </c>
      <c r="R249" s="144"/>
    </row>
    <row r="250" spans="1:18" s="143" customFormat="1" x14ac:dyDescent="0.2">
      <c r="A250" s="172" t="s">
        <v>664</v>
      </c>
      <c r="B250" s="141" t="s">
        <v>666</v>
      </c>
      <c r="C250" s="142" t="s">
        <v>61</v>
      </c>
      <c r="D250" s="214">
        <v>7</v>
      </c>
      <c r="E250" s="179"/>
      <c r="F250" s="186">
        <v>5.0599999999999996</v>
      </c>
      <c r="G250" s="187">
        <v>18.14</v>
      </c>
      <c r="H250" s="188">
        <f t="shared" si="21"/>
        <v>23.2</v>
      </c>
      <c r="I250" s="162"/>
      <c r="J250" s="186">
        <f t="shared" si="22"/>
        <v>35.419999999999995</v>
      </c>
      <c r="K250" s="187">
        <f t="shared" si="23"/>
        <v>126.98</v>
      </c>
      <c r="L250" s="188">
        <f t="shared" si="24"/>
        <v>162.4</v>
      </c>
      <c r="M250" s="163"/>
      <c r="N250" s="202">
        <f t="shared" si="25"/>
        <v>38.87856</v>
      </c>
      <c r="O250" s="164"/>
      <c r="P250" s="208">
        <f t="shared" si="26"/>
        <v>43.899547999999996</v>
      </c>
      <c r="Q250" s="188">
        <f t="shared" si="27"/>
        <v>201.27856000000003</v>
      </c>
      <c r="R250" s="144"/>
    </row>
    <row r="251" spans="1:18" s="143" customFormat="1" x14ac:dyDescent="0.2">
      <c r="A251" s="172" t="s">
        <v>667</v>
      </c>
      <c r="B251" s="141" t="s">
        <v>669</v>
      </c>
      <c r="C251" s="142" t="s">
        <v>61</v>
      </c>
      <c r="D251" s="214">
        <v>3</v>
      </c>
      <c r="E251" s="179"/>
      <c r="F251" s="186">
        <v>5.22</v>
      </c>
      <c r="G251" s="187">
        <v>16.489999999999998</v>
      </c>
      <c r="H251" s="188">
        <f t="shared" si="21"/>
        <v>21.709999999999997</v>
      </c>
      <c r="I251" s="162"/>
      <c r="J251" s="186">
        <f t="shared" si="22"/>
        <v>15.66</v>
      </c>
      <c r="K251" s="187">
        <f t="shared" si="23"/>
        <v>49.47</v>
      </c>
      <c r="L251" s="188">
        <f t="shared" si="24"/>
        <v>65.13</v>
      </c>
      <c r="M251" s="163"/>
      <c r="N251" s="202">
        <f t="shared" si="25"/>
        <v>15.592122</v>
      </c>
      <c r="O251" s="164"/>
      <c r="P251" s="208">
        <f t="shared" si="26"/>
        <v>19.409003999999999</v>
      </c>
      <c r="Q251" s="188">
        <f t="shared" si="27"/>
        <v>80.722121999999999</v>
      </c>
      <c r="R251" s="144"/>
    </row>
    <row r="252" spans="1:18" s="143" customFormat="1" ht="25.5" x14ac:dyDescent="0.2">
      <c r="A252" s="172" t="s">
        <v>670</v>
      </c>
      <c r="B252" s="141" t="s">
        <v>1265</v>
      </c>
      <c r="C252" s="142" t="s">
        <v>45</v>
      </c>
      <c r="D252" s="214">
        <v>7</v>
      </c>
      <c r="E252" s="179"/>
      <c r="F252" s="186">
        <v>0</v>
      </c>
      <c r="G252" s="187">
        <v>201.5</v>
      </c>
      <c r="H252" s="188">
        <f t="shared" si="21"/>
        <v>201.5</v>
      </c>
      <c r="I252" s="162"/>
      <c r="J252" s="186">
        <f t="shared" si="22"/>
        <v>0</v>
      </c>
      <c r="K252" s="187">
        <f t="shared" si="23"/>
        <v>1410.5</v>
      </c>
      <c r="L252" s="188">
        <f t="shared" si="24"/>
        <v>1410.5</v>
      </c>
      <c r="M252" s="163"/>
      <c r="N252" s="202">
        <f t="shared" si="25"/>
        <v>337.6737</v>
      </c>
      <c r="O252" s="164"/>
      <c r="P252" s="208">
        <f t="shared" si="26"/>
        <v>0</v>
      </c>
      <c r="Q252" s="188">
        <f t="shared" si="27"/>
        <v>1748.1737000000001</v>
      </c>
      <c r="R252" s="144"/>
    </row>
    <row r="253" spans="1:18" s="170" customFormat="1" x14ac:dyDescent="0.2">
      <c r="A253" s="174" t="s">
        <v>672</v>
      </c>
      <c r="B253" s="165" t="s">
        <v>673</v>
      </c>
      <c r="C253" s="165"/>
      <c r="D253" s="216"/>
      <c r="E253" s="181"/>
      <c r="F253" s="221">
        <f>SUM(Q254:Q271)</f>
        <v>6745.422106</v>
      </c>
      <c r="G253" s="193"/>
      <c r="H253" s="194"/>
      <c r="I253" s="166"/>
      <c r="J253" s="192"/>
      <c r="K253" s="193"/>
      <c r="L253" s="194"/>
      <c r="M253" s="167"/>
      <c r="N253" s="204"/>
      <c r="O253" s="168"/>
      <c r="P253" s="210"/>
      <c r="Q253" s="194"/>
      <c r="R253" s="169"/>
    </row>
    <row r="254" spans="1:18" s="143" customFormat="1" x14ac:dyDescent="0.2">
      <c r="A254" s="172" t="s">
        <v>674</v>
      </c>
      <c r="B254" s="141" t="s">
        <v>676</v>
      </c>
      <c r="C254" s="142" t="s">
        <v>61</v>
      </c>
      <c r="D254" s="214">
        <v>7</v>
      </c>
      <c r="E254" s="179"/>
      <c r="F254" s="186">
        <v>3.79</v>
      </c>
      <c r="G254" s="187">
        <v>5.08</v>
      </c>
      <c r="H254" s="188">
        <f t="shared" si="21"/>
        <v>8.870000000000001</v>
      </c>
      <c r="I254" s="162"/>
      <c r="J254" s="186">
        <f t="shared" si="22"/>
        <v>26.53</v>
      </c>
      <c r="K254" s="187">
        <f t="shared" si="23"/>
        <v>35.56</v>
      </c>
      <c r="L254" s="188">
        <f t="shared" si="24"/>
        <v>62.09</v>
      </c>
      <c r="M254" s="163"/>
      <c r="N254" s="202">
        <f t="shared" si="25"/>
        <v>14.864346000000001</v>
      </c>
      <c r="O254" s="164"/>
      <c r="P254" s="208">
        <f t="shared" si="26"/>
        <v>32.881282000000006</v>
      </c>
      <c r="Q254" s="188">
        <f t="shared" si="27"/>
        <v>76.954346000000001</v>
      </c>
      <c r="R254" s="144"/>
    </row>
    <row r="255" spans="1:18" s="143" customFormat="1" x14ac:dyDescent="0.2">
      <c r="A255" s="172" t="s">
        <v>677</v>
      </c>
      <c r="B255" s="141" t="s">
        <v>679</v>
      </c>
      <c r="C255" s="142" t="s">
        <v>61</v>
      </c>
      <c r="D255" s="214">
        <v>4</v>
      </c>
      <c r="E255" s="179"/>
      <c r="F255" s="186">
        <v>3.79</v>
      </c>
      <c r="G255" s="187">
        <v>5.32</v>
      </c>
      <c r="H255" s="188">
        <f t="shared" si="21"/>
        <v>9.11</v>
      </c>
      <c r="I255" s="162"/>
      <c r="J255" s="186">
        <f t="shared" si="22"/>
        <v>15.16</v>
      </c>
      <c r="K255" s="187">
        <f t="shared" si="23"/>
        <v>21.28</v>
      </c>
      <c r="L255" s="188">
        <f t="shared" si="24"/>
        <v>36.44</v>
      </c>
      <c r="M255" s="163"/>
      <c r="N255" s="202">
        <f t="shared" si="25"/>
        <v>8.7237359999999988</v>
      </c>
      <c r="O255" s="164"/>
      <c r="P255" s="208">
        <f t="shared" si="26"/>
        <v>18.789304000000001</v>
      </c>
      <c r="Q255" s="188">
        <f t="shared" si="27"/>
        <v>45.163736</v>
      </c>
      <c r="R255" s="144"/>
    </row>
    <row r="256" spans="1:18" s="143" customFormat="1" x14ac:dyDescent="0.2">
      <c r="A256" s="172" t="s">
        <v>680</v>
      </c>
      <c r="B256" s="141" t="s">
        <v>682</v>
      </c>
      <c r="C256" s="142" t="s">
        <v>61</v>
      </c>
      <c r="D256" s="214">
        <v>4</v>
      </c>
      <c r="E256" s="179"/>
      <c r="F256" s="186">
        <v>5.49</v>
      </c>
      <c r="G256" s="187">
        <v>17.14</v>
      </c>
      <c r="H256" s="188">
        <f t="shared" si="21"/>
        <v>22.630000000000003</v>
      </c>
      <c r="I256" s="162"/>
      <c r="J256" s="186">
        <f t="shared" si="22"/>
        <v>21.96</v>
      </c>
      <c r="K256" s="187">
        <f t="shared" si="23"/>
        <v>68.56</v>
      </c>
      <c r="L256" s="188">
        <f t="shared" si="24"/>
        <v>90.52000000000001</v>
      </c>
      <c r="M256" s="163"/>
      <c r="N256" s="202">
        <f t="shared" si="25"/>
        <v>21.670488000000002</v>
      </c>
      <c r="O256" s="164"/>
      <c r="P256" s="208">
        <f t="shared" si="26"/>
        <v>27.217224000000002</v>
      </c>
      <c r="Q256" s="188">
        <f t="shared" si="27"/>
        <v>112.19048800000002</v>
      </c>
      <c r="R256" s="144"/>
    </row>
    <row r="257" spans="1:18" s="143" customFormat="1" x14ac:dyDescent="0.2">
      <c r="A257" s="172" t="s">
        <v>683</v>
      </c>
      <c r="B257" s="141" t="s">
        <v>685</v>
      </c>
      <c r="C257" s="142" t="s">
        <v>61</v>
      </c>
      <c r="D257" s="214">
        <v>1</v>
      </c>
      <c r="E257" s="179"/>
      <c r="F257" s="186">
        <v>5.49</v>
      </c>
      <c r="G257" s="187">
        <v>19.649999999999999</v>
      </c>
      <c r="H257" s="188">
        <f t="shared" si="21"/>
        <v>25.14</v>
      </c>
      <c r="I257" s="162"/>
      <c r="J257" s="186">
        <f t="shared" si="22"/>
        <v>5.49</v>
      </c>
      <c r="K257" s="187">
        <f t="shared" si="23"/>
        <v>19.649999999999999</v>
      </c>
      <c r="L257" s="188">
        <f t="shared" si="24"/>
        <v>25.14</v>
      </c>
      <c r="M257" s="163"/>
      <c r="N257" s="202">
        <f t="shared" si="25"/>
        <v>6.018516</v>
      </c>
      <c r="O257" s="164"/>
      <c r="P257" s="208">
        <f t="shared" si="26"/>
        <v>6.8043060000000004</v>
      </c>
      <c r="Q257" s="188">
        <f t="shared" si="27"/>
        <v>31.158516000000002</v>
      </c>
      <c r="R257" s="144"/>
    </row>
    <row r="258" spans="1:18" s="143" customFormat="1" x14ac:dyDescent="0.2">
      <c r="A258" s="172" t="s">
        <v>686</v>
      </c>
      <c r="B258" s="141" t="s">
        <v>688</v>
      </c>
      <c r="C258" s="142" t="s">
        <v>61</v>
      </c>
      <c r="D258" s="214">
        <v>4</v>
      </c>
      <c r="E258" s="179"/>
      <c r="F258" s="186">
        <v>4.12</v>
      </c>
      <c r="G258" s="187">
        <v>9.49</v>
      </c>
      <c r="H258" s="188">
        <f t="shared" si="21"/>
        <v>13.61</v>
      </c>
      <c r="I258" s="162"/>
      <c r="J258" s="186">
        <f t="shared" si="22"/>
        <v>16.48</v>
      </c>
      <c r="K258" s="187">
        <f t="shared" si="23"/>
        <v>37.96</v>
      </c>
      <c r="L258" s="188">
        <f t="shared" si="24"/>
        <v>54.44</v>
      </c>
      <c r="M258" s="163"/>
      <c r="N258" s="202">
        <f t="shared" si="25"/>
        <v>13.032935999999999</v>
      </c>
      <c r="O258" s="164"/>
      <c r="P258" s="208">
        <f t="shared" si="26"/>
        <v>20.425312000000002</v>
      </c>
      <c r="Q258" s="188">
        <f t="shared" si="27"/>
        <v>67.472936000000004</v>
      </c>
      <c r="R258" s="144"/>
    </row>
    <row r="259" spans="1:18" s="143" customFormat="1" x14ac:dyDescent="0.2">
      <c r="A259" s="172" t="s">
        <v>689</v>
      </c>
      <c r="B259" s="141" t="s">
        <v>691</v>
      </c>
      <c r="C259" s="142" t="s">
        <v>61</v>
      </c>
      <c r="D259" s="214">
        <v>3</v>
      </c>
      <c r="E259" s="179"/>
      <c r="F259" s="186">
        <v>5.75</v>
      </c>
      <c r="G259" s="187">
        <v>19.940000000000001</v>
      </c>
      <c r="H259" s="188">
        <f t="shared" si="21"/>
        <v>25.69</v>
      </c>
      <c r="I259" s="162"/>
      <c r="J259" s="186">
        <f t="shared" si="22"/>
        <v>17.25</v>
      </c>
      <c r="K259" s="187">
        <f t="shared" si="23"/>
        <v>59.820000000000007</v>
      </c>
      <c r="L259" s="188">
        <f t="shared" si="24"/>
        <v>77.070000000000007</v>
      </c>
      <c r="M259" s="163"/>
      <c r="N259" s="202">
        <f t="shared" si="25"/>
        <v>18.450558000000001</v>
      </c>
      <c r="O259" s="164"/>
      <c r="P259" s="208">
        <f t="shared" si="26"/>
        <v>21.379650000000002</v>
      </c>
      <c r="Q259" s="188">
        <f t="shared" si="27"/>
        <v>95.520558000000008</v>
      </c>
      <c r="R259" s="144"/>
    </row>
    <row r="260" spans="1:18" s="143" customFormat="1" ht="25.5" x14ac:dyDescent="0.2">
      <c r="A260" s="172" t="s">
        <v>692</v>
      </c>
      <c r="B260" s="141" t="s">
        <v>694</v>
      </c>
      <c r="C260" s="142" t="s">
        <v>61</v>
      </c>
      <c r="D260" s="214">
        <v>3</v>
      </c>
      <c r="E260" s="179"/>
      <c r="F260" s="186">
        <v>12.65</v>
      </c>
      <c r="G260" s="187">
        <v>48.64</v>
      </c>
      <c r="H260" s="188">
        <f t="shared" si="21"/>
        <v>61.29</v>
      </c>
      <c r="I260" s="162"/>
      <c r="J260" s="186">
        <f t="shared" si="22"/>
        <v>37.950000000000003</v>
      </c>
      <c r="K260" s="187">
        <f t="shared" si="23"/>
        <v>145.92000000000002</v>
      </c>
      <c r="L260" s="188">
        <f t="shared" si="24"/>
        <v>183.87</v>
      </c>
      <c r="M260" s="163"/>
      <c r="N260" s="202">
        <f t="shared" si="25"/>
        <v>44.018478000000002</v>
      </c>
      <c r="O260" s="164"/>
      <c r="P260" s="208">
        <f t="shared" si="26"/>
        <v>47.035230000000006</v>
      </c>
      <c r="Q260" s="188">
        <f t="shared" si="27"/>
        <v>227.88847800000002</v>
      </c>
      <c r="R260" s="144"/>
    </row>
    <row r="261" spans="1:18" s="143" customFormat="1" x14ac:dyDescent="0.2">
      <c r="A261" s="172" t="s">
        <v>695</v>
      </c>
      <c r="B261" s="141" t="s">
        <v>697</v>
      </c>
      <c r="C261" s="142" t="s">
        <v>61</v>
      </c>
      <c r="D261" s="214">
        <v>2</v>
      </c>
      <c r="E261" s="179"/>
      <c r="F261" s="186">
        <v>11.92</v>
      </c>
      <c r="G261" s="187">
        <v>29.82</v>
      </c>
      <c r="H261" s="188">
        <f t="shared" si="21"/>
        <v>41.74</v>
      </c>
      <c r="I261" s="162"/>
      <c r="J261" s="186">
        <f t="shared" si="22"/>
        <v>23.84</v>
      </c>
      <c r="K261" s="187">
        <f t="shared" si="23"/>
        <v>59.64</v>
      </c>
      <c r="L261" s="188">
        <f t="shared" si="24"/>
        <v>83.48</v>
      </c>
      <c r="M261" s="163"/>
      <c r="N261" s="202">
        <f t="shared" si="25"/>
        <v>19.985112000000001</v>
      </c>
      <c r="O261" s="164"/>
      <c r="P261" s="208">
        <f t="shared" si="26"/>
        <v>29.547296000000003</v>
      </c>
      <c r="Q261" s="188">
        <f t="shared" si="27"/>
        <v>103.465112</v>
      </c>
      <c r="R261" s="144"/>
    </row>
    <row r="262" spans="1:18" s="143" customFormat="1" ht="25.5" x14ac:dyDescent="0.2">
      <c r="A262" s="172" t="s">
        <v>698</v>
      </c>
      <c r="B262" s="141" t="s">
        <v>700</v>
      </c>
      <c r="C262" s="142" t="s">
        <v>61</v>
      </c>
      <c r="D262" s="214">
        <v>1</v>
      </c>
      <c r="E262" s="179"/>
      <c r="F262" s="186">
        <v>8.69</v>
      </c>
      <c r="G262" s="187">
        <v>341.86</v>
      </c>
      <c r="H262" s="188">
        <f t="shared" si="21"/>
        <v>350.55</v>
      </c>
      <c r="I262" s="162"/>
      <c r="J262" s="186">
        <f t="shared" si="22"/>
        <v>8.69</v>
      </c>
      <c r="K262" s="187">
        <f t="shared" si="23"/>
        <v>341.86</v>
      </c>
      <c r="L262" s="188">
        <f t="shared" si="24"/>
        <v>350.55</v>
      </c>
      <c r="M262" s="163"/>
      <c r="N262" s="202">
        <f t="shared" si="25"/>
        <v>83.921670000000006</v>
      </c>
      <c r="O262" s="164"/>
      <c r="P262" s="208">
        <f t="shared" si="26"/>
        <v>10.770386</v>
      </c>
      <c r="Q262" s="188">
        <f t="shared" si="27"/>
        <v>434.47167000000002</v>
      </c>
      <c r="R262" s="144"/>
    </row>
    <row r="263" spans="1:18" s="143" customFormat="1" x14ac:dyDescent="0.2">
      <c r="A263" s="172" t="s">
        <v>701</v>
      </c>
      <c r="B263" s="141" t="s">
        <v>703</v>
      </c>
      <c r="C263" s="142" t="s">
        <v>149</v>
      </c>
      <c r="D263" s="214">
        <v>36</v>
      </c>
      <c r="E263" s="179"/>
      <c r="F263" s="186">
        <v>13.29</v>
      </c>
      <c r="G263" s="187">
        <v>21.67</v>
      </c>
      <c r="H263" s="188">
        <f t="shared" si="21"/>
        <v>34.96</v>
      </c>
      <c r="I263" s="162"/>
      <c r="J263" s="186">
        <f t="shared" si="22"/>
        <v>478.43999999999994</v>
      </c>
      <c r="K263" s="187">
        <f t="shared" si="23"/>
        <v>780.12000000000012</v>
      </c>
      <c r="L263" s="188">
        <f t="shared" si="24"/>
        <v>1258.56</v>
      </c>
      <c r="M263" s="163"/>
      <c r="N263" s="202">
        <f t="shared" si="25"/>
        <v>301.29926399999999</v>
      </c>
      <c r="O263" s="164"/>
      <c r="P263" s="208">
        <f t="shared" si="26"/>
        <v>592.97853599999996</v>
      </c>
      <c r="Q263" s="188">
        <f t="shared" si="27"/>
        <v>1559.8592639999999</v>
      </c>
      <c r="R263" s="144"/>
    </row>
    <row r="264" spans="1:18" s="143" customFormat="1" x14ac:dyDescent="0.2">
      <c r="A264" s="172" t="s">
        <v>704</v>
      </c>
      <c r="B264" s="141" t="s">
        <v>706</v>
      </c>
      <c r="C264" s="142" t="s">
        <v>149</v>
      </c>
      <c r="D264" s="214">
        <v>12</v>
      </c>
      <c r="E264" s="179"/>
      <c r="F264" s="186">
        <v>8.76</v>
      </c>
      <c r="G264" s="187">
        <v>10.54</v>
      </c>
      <c r="H264" s="188">
        <f t="shared" si="21"/>
        <v>19.299999999999997</v>
      </c>
      <c r="I264" s="162"/>
      <c r="J264" s="186">
        <f t="shared" si="22"/>
        <v>105.12</v>
      </c>
      <c r="K264" s="187">
        <f t="shared" si="23"/>
        <v>126.47999999999999</v>
      </c>
      <c r="L264" s="188">
        <f t="shared" si="24"/>
        <v>231.6</v>
      </c>
      <c r="M264" s="163"/>
      <c r="N264" s="202">
        <f t="shared" si="25"/>
        <v>55.445039999999999</v>
      </c>
      <c r="O264" s="164"/>
      <c r="P264" s="208">
        <f t="shared" si="26"/>
        <v>130.28572800000001</v>
      </c>
      <c r="Q264" s="188">
        <f t="shared" si="27"/>
        <v>287.04504000000003</v>
      </c>
      <c r="R264" s="144"/>
    </row>
    <row r="265" spans="1:18" s="143" customFormat="1" x14ac:dyDescent="0.2">
      <c r="A265" s="172" t="s">
        <v>707</v>
      </c>
      <c r="B265" s="141" t="s">
        <v>709</v>
      </c>
      <c r="C265" s="142" t="s">
        <v>149</v>
      </c>
      <c r="D265" s="214">
        <v>12</v>
      </c>
      <c r="E265" s="179"/>
      <c r="F265" s="186">
        <v>9.51</v>
      </c>
      <c r="G265" s="187">
        <v>15.61</v>
      </c>
      <c r="H265" s="188">
        <f t="shared" si="21"/>
        <v>25.119999999999997</v>
      </c>
      <c r="I265" s="162"/>
      <c r="J265" s="186">
        <f t="shared" si="22"/>
        <v>114.12</v>
      </c>
      <c r="K265" s="187">
        <f t="shared" si="23"/>
        <v>187.32</v>
      </c>
      <c r="L265" s="188">
        <f t="shared" si="24"/>
        <v>301.44</v>
      </c>
      <c r="M265" s="163"/>
      <c r="N265" s="202">
        <f t="shared" si="25"/>
        <v>72.164736000000005</v>
      </c>
      <c r="O265" s="164"/>
      <c r="P265" s="208">
        <f t="shared" si="26"/>
        <v>141.44032800000002</v>
      </c>
      <c r="Q265" s="188">
        <f t="shared" si="27"/>
        <v>373.604736</v>
      </c>
      <c r="R265" s="144"/>
    </row>
    <row r="266" spans="1:18" s="143" customFormat="1" x14ac:dyDescent="0.2">
      <c r="A266" s="172" t="s">
        <v>710</v>
      </c>
      <c r="B266" s="141" t="s">
        <v>712</v>
      </c>
      <c r="C266" s="142" t="s">
        <v>149</v>
      </c>
      <c r="D266" s="214">
        <v>3</v>
      </c>
      <c r="E266" s="179"/>
      <c r="F266" s="186">
        <v>11.4</v>
      </c>
      <c r="G266" s="187">
        <v>20.11</v>
      </c>
      <c r="H266" s="188">
        <f t="shared" si="21"/>
        <v>31.509999999999998</v>
      </c>
      <c r="I266" s="162"/>
      <c r="J266" s="186">
        <f t="shared" si="22"/>
        <v>34.200000000000003</v>
      </c>
      <c r="K266" s="187">
        <f t="shared" si="23"/>
        <v>60.33</v>
      </c>
      <c r="L266" s="188">
        <f t="shared" si="24"/>
        <v>94.53</v>
      </c>
      <c r="M266" s="163"/>
      <c r="N266" s="202">
        <f t="shared" si="25"/>
        <v>22.630482000000001</v>
      </c>
      <c r="O266" s="164"/>
      <c r="P266" s="208">
        <f t="shared" si="26"/>
        <v>42.387480000000004</v>
      </c>
      <c r="Q266" s="188">
        <f t="shared" si="27"/>
        <v>117.160482</v>
      </c>
      <c r="R266" s="144"/>
    </row>
    <row r="267" spans="1:18" s="143" customFormat="1" x14ac:dyDescent="0.2">
      <c r="A267" s="172" t="s">
        <v>713</v>
      </c>
      <c r="B267" s="141" t="s">
        <v>715</v>
      </c>
      <c r="C267" s="142" t="s">
        <v>357</v>
      </c>
      <c r="D267" s="214">
        <v>4</v>
      </c>
      <c r="E267" s="179"/>
      <c r="F267" s="186">
        <v>217.79</v>
      </c>
      <c r="G267" s="187">
        <v>171.36</v>
      </c>
      <c r="H267" s="188">
        <f t="shared" si="21"/>
        <v>389.15</v>
      </c>
      <c r="I267" s="162"/>
      <c r="J267" s="186">
        <f t="shared" si="22"/>
        <v>871.16</v>
      </c>
      <c r="K267" s="187">
        <f t="shared" si="23"/>
        <v>685.44</v>
      </c>
      <c r="L267" s="188">
        <f t="shared" si="24"/>
        <v>1556.6</v>
      </c>
      <c r="M267" s="163"/>
      <c r="N267" s="202">
        <f t="shared" si="25"/>
        <v>372.65003999999999</v>
      </c>
      <c r="O267" s="164"/>
      <c r="P267" s="208">
        <f t="shared" si="26"/>
        <v>1079.715704</v>
      </c>
      <c r="Q267" s="188">
        <f t="shared" si="27"/>
        <v>1929.2500399999999</v>
      </c>
      <c r="R267" s="144"/>
    </row>
    <row r="268" spans="1:18" s="143" customFormat="1" x14ac:dyDescent="0.2">
      <c r="A268" s="172" t="s">
        <v>716</v>
      </c>
      <c r="B268" s="141" t="s">
        <v>718</v>
      </c>
      <c r="C268" s="142" t="s">
        <v>61</v>
      </c>
      <c r="D268" s="214">
        <v>3</v>
      </c>
      <c r="E268" s="179"/>
      <c r="F268" s="186">
        <v>2.52</v>
      </c>
      <c r="G268" s="187">
        <v>4.08</v>
      </c>
      <c r="H268" s="188">
        <f t="shared" si="21"/>
        <v>6.6</v>
      </c>
      <c r="I268" s="162"/>
      <c r="J268" s="186">
        <f t="shared" si="22"/>
        <v>7.5600000000000005</v>
      </c>
      <c r="K268" s="187">
        <f t="shared" si="23"/>
        <v>12.24</v>
      </c>
      <c r="L268" s="188">
        <f t="shared" si="24"/>
        <v>19.8</v>
      </c>
      <c r="M268" s="163"/>
      <c r="N268" s="202">
        <f t="shared" si="25"/>
        <v>4.7401200000000001</v>
      </c>
      <c r="O268" s="164"/>
      <c r="P268" s="208">
        <f t="shared" si="26"/>
        <v>9.3698640000000015</v>
      </c>
      <c r="Q268" s="188">
        <f t="shared" si="27"/>
        <v>24.540120000000002</v>
      </c>
      <c r="R268" s="144"/>
    </row>
    <row r="269" spans="1:18" s="143" customFormat="1" x14ac:dyDescent="0.2">
      <c r="A269" s="172" t="s">
        <v>719</v>
      </c>
      <c r="B269" s="141" t="s">
        <v>721</v>
      </c>
      <c r="C269" s="142" t="s">
        <v>61</v>
      </c>
      <c r="D269" s="214">
        <v>3</v>
      </c>
      <c r="E269" s="179"/>
      <c r="F269" s="186">
        <v>2.74</v>
      </c>
      <c r="G269" s="187">
        <v>5.66</v>
      </c>
      <c r="H269" s="188">
        <f t="shared" si="21"/>
        <v>8.4</v>
      </c>
      <c r="I269" s="162"/>
      <c r="J269" s="186">
        <f t="shared" si="22"/>
        <v>8.2200000000000006</v>
      </c>
      <c r="K269" s="187">
        <f t="shared" si="23"/>
        <v>16.98</v>
      </c>
      <c r="L269" s="188">
        <f t="shared" si="24"/>
        <v>25.200000000000003</v>
      </c>
      <c r="M269" s="163"/>
      <c r="N269" s="202">
        <f t="shared" si="25"/>
        <v>6.0328800000000005</v>
      </c>
      <c r="O269" s="164"/>
      <c r="P269" s="208">
        <f t="shared" si="26"/>
        <v>10.187868000000002</v>
      </c>
      <c r="Q269" s="188">
        <f t="shared" si="27"/>
        <v>31.232880000000005</v>
      </c>
      <c r="R269" s="144"/>
    </row>
    <row r="270" spans="1:18" s="143" customFormat="1" x14ac:dyDescent="0.2">
      <c r="A270" s="172" t="s">
        <v>722</v>
      </c>
      <c r="B270" s="141" t="s">
        <v>724</v>
      </c>
      <c r="C270" s="142" t="s">
        <v>61</v>
      </c>
      <c r="D270" s="214">
        <v>4</v>
      </c>
      <c r="E270" s="179"/>
      <c r="F270" s="186">
        <v>3.83</v>
      </c>
      <c r="G270" s="187">
        <v>12.18</v>
      </c>
      <c r="H270" s="188">
        <f t="shared" si="21"/>
        <v>16.009999999999998</v>
      </c>
      <c r="I270" s="162"/>
      <c r="J270" s="186">
        <f t="shared" si="22"/>
        <v>15.32</v>
      </c>
      <c r="K270" s="187">
        <f t="shared" si="23"/>
        <v>48.72</v>
      </c>
      <c r="L270" s="188">
        <f t="shared" si="24"/>
        <v>64.039999999999992</v>
      </c>
      <c r="M270" s="163"/>
      <c r="N270" s="202">
        <f t="shared" si="25"/>
        <v>15.331175999999997</v>
      </c>
      <c r="O270" s="164"/>
      <c r="P270" s="208">
        <f t="shared" si="26"/>
        <v>18.987608000000002</v>
      </c>
      <c r="Q270" s="188">
        <f t="shared" si="27"/>
        <v>79.371175999999991</v>
      </c>
      <c r="R270" s="144"/>
    </row>
    <row r="271" spans="1:18" s="143" customFormat="1" x14ac:dyDescent="0.2">
      <c r="A271" s="172" t="s">
        <v>725</v>
      </c>
      <c r="B271" s="141" t="s">
        <v>1266</v>
      </c>
      <c r="C271" s="142" t="s">
        <v>61</v>
      </c>
      <c r="D271" s="214">
        <v>4</v>
      </c>
      <c r="E271" s="179"/>
      <c r="F271" s="186">
        <v>0</v>
      </c>
      <c r="G271" s="187">
        <v>231.78</v>
      </c>
      <c r="H271" s="188">
        <f t="shared" si="21"/>
        <v>231.78</v>
      </c>
      <c r="I271" s="162"/>
      <c r="J271" s="186">
        <f t="shared" si="22"/>
        <v>0</v>
      </c>
      <c r="K271" s="187">
        <f t="shared" si="23"/>
        <v>927.12</v>
      </c>
      <c r="L271" s="188">
        <f t="shared" si="24"/>
        <v>927.12</v>
      </c>
      <c r="M271" s="163"/>
      <c r="N271" s="202">
        <f t="shared" si="25"/>
        <v>221.952528</v>
      </c>
      <c r="O271" s="164"/>
      <c r="P271" s="208">
        <f t="shared" si="26"/>
        <v>0</v>
      </c>
      <c r="Q271" s="188">
        <f t="shared" si="27"/>
        <v>1149.0725280000001</v>
      </c>
      <c r="R271" s="144"/>
    </row>
    <row r="272" spans="1:18" s="170" customFormat="1" x14ac:dyDescent="0.2">
      <c r="A272" s="174" t="s">
        <v>727</v>
      </c>
      <c r="B272" s="165" t="s">
        <v>728</v>
      </c>
      <c r="C272" s="165"/>
      <c r="D272" s="216"/>
      <c r="E272" s="181"/>
      <c r="F272" s="221">
        <f>SUM(Q273:Q288)</f>
        <v>25931.48481704</v>
      </c>
      <c r="G272" s="193"/>
      <c r="H272" s="194"/>
      <c r="I272" s="166"/>
      <c r="J272" s="192"/>
      <c r="K272" s="193"/>
      <c r="L272" s="194"/>
      <c r="M272" s="167"/>
      <c r="N272" s="204"/>
      <c r="O272" s="168"/>
      <c r="P272" s="210"/>
      <c r="Q272" s="194"/>
      <c r="R272" s="169"/>
    </row>
    <row r="273" spans="1:18" s="143" customFormat="1" ht="25.5" x14ac:dyDescent="0.2">
      <c r="A273" s="172" t="s">
        <v>729</v>
      </c>
      <c r="B273" s="141" t="s">
        <v>734</v>
      </c>
      <c r="C273" s="142" t="s">
        <v>149</v>
      </c>
      <c r="D273" s="214">
        <v>25</v>
      </c>
      <c r="E273" s="179"/>
      <c r="F273" s="186">
        <v>2.08</v>
      </c>
      <c r="G273" s="187">
        <v>18.440000000000001</v>
      </c>
      <c r="H273" s="188">
        <f t="shared" ref="H273:H335" si="28">G273+F273</f>
        <v>20.520000000000003</v>
      </c>
      <c r="I273" s="162"/>
      <c r="J273" s="186">
        <f t="shared" ref="J273:J335" si="29">F273*D273</f>
        <v>52</v>
      </c>
      <c r="K273" s="187">
        <f t="shared" ref="K273:K335" si="30">G273*D273</f>
        <v>461.00000000000006</v>
      </c>
      <c r="L273" s="188">
        <f t="shared" ref="L273:L335" si="31">K273+J273</f>
        <v>513</v>
      </c>
      <c r="M273" s="163"/>
      <c r="N273" s="202">
        <f t="shared" ref="N273:N335" si="32">Q$5*L273</f>
        <v>122.8122</v>
      </c>
      <c r="O273" s="164"/>
      <c r="P273" s="208">
        <f t="shared" ref="P273:P335" si="33">J273*(1+Q$5)</f>
        <v>64.448800000000006</v>
      </c>
      <c r="Q273" s="188">
        <f t="shared" ref="Q273:Q335" si="34">L273*(1+Q$5)</f>
        <v>635.81220000000008</v>
      </c>
      <c r="R273" s="144"/>
    </row>
    <row r="274" spans="1:18" s="143" customFormat="1" ht="38.25" x14ac:dyDescent="0.2">
      <c r="A274" s="172" t="s">
        <v>1283</v>
      </c>
      <c r="B274" s="141" t="s">
        <v>736</v>
      </c>
      <c r="C274" s="142" t="s">
        <v>42</v>
      </c>
      <c r="D274" s="214">
        <v>23.52</v>
      </c>
      <c r="E274" s="179"/>
      <c r="F274" s="186">
        <v>38.9</v>
      </c>
      <c r="G274" s="187">
        <v>45.88</v>
      </c>
      <c r="H274" s="188">
        <f t="shared" si="28"/>
        <v>84.78</v>
      </c>
      <c r="I274" s="162"/>
      <c r="J274" s="186">
        <f t="shared" si="29"/>
        <v>914.928</v>
      </c>
      <c r="K274" s="187">
        <f t="shared" si="30"/>
        <v>1079.0976000000001</v>
      </c>
      <c r="L274" s="188">
        <f t="shared" si="31"/>
        <v>1994.0255999999999</v>
      </c>
      <c r="M274" s="163"/>
      <c r="N274" s="202">
        <f t="shared" si="32"/>
        <v>477.36972864000001</v>
      </c>
      <c r="O274" s="164"/>
      <c r="P274" s="208">
        <f t="shared" si="33"/>
        <v>1133.9617632</v>
      </c>
      <c r="Q274" s="188">
        <f t="shared" si="34"/>
        <v>2471.3953286400001</v>
      </c>
      <c r="R274" s="144"/>
    </row>
    <row r="275" spans="1:18" s="143" customFormat="1" ht="25.5" x14ac:dyDescent="0.2">
      <c r="A275" s="172" t="s">
        <v>1284</v>
      </c>
      <c r="B275" s="141" t="s">
        <v>739</v>
      </c>
      <c r="C275" s="142" t="s">
        <v>45</v>
      </c>
      <c r="D275" s="214">
        <v>1</v>
      </c>
      <c r="E275" s="179"/>
      <c r="F275" s="186">
        <v>1320.21</v>
      </c>
      <c r="G275" s="187">
        <v>2170.88</v>
      </c>
      <c r="H275" s="188">
        <f t="shared" si="28"/>
        <v>3491.09</v>
      </c>
      <c r="I275" s="162"/>
      <c r="J275" s="186">
        <f t="shared" si="29"/>
        <v>1320.21</v>
      </c>
      <c r="K275" s="187">
        <f t="shared" si="30"/>
        <v>2170.88</v>
      </c>
      <c r="L275" s="188">
        <f t="shared" si="31"/>
        <v>3491.09</v>
      </c>
      <c r="M275" s="163"/>
      <c r="N275" s="202">
        <f t="shared" si="32"/>
        <v>835.76694600000008</v>
      </c>
      <c r="O275" s="164"/>
      <c r="P275" s="208">
        <f t="shared" si="33"/>
        <v>1636.268274</v>
      </c>
      <c r="Q275" s="188">
        <f t="shared" si="34"/>
        <v>4326.8569460000008</v>
      </c>
      <c r="R275" s="144"/>
    </row>
    <row r="276" spans="1:18" s="143" customFormat="1" ht="25.5" x14ac:dyDescent="0.2">
      <c r="A276" s="172" t="s">
        <v>1285</v>
      </c>
      <c r="B276" s="141" t="s">
        <v>742</v>
      </c>
      <c r="C276" s="142" t="s">
        <v>45</v>
      </c>
      <c r="D276" s="214">
        <v>1</v>
      </c>
      <c r="E276" s="179"/>
      <c r="F276" s="186">
        <v>0</v>
      </c>
      <c r="G276" s="187">
        <v>213.95</v>
      </c>
      <c r="H276" s="188">
        <f t="shared" si="28"/>
        <v>213.95</v>
      </c>
      <c r="I276" s="162"/>
      <c r="J276" s="186">
        <f t="shared" si="29"/>
        <v>0</v>
      </c>
      <c r="K276" s="187">
        <f t="shared" si="30"/>
        <v>213.95</v>
      </c>
      <c r="L276" s="188">
        <f t="shared" si="31"/>
        <v>213.95</v>
      </c>
      <c r="M276" s="163"/>
      <c r="N276" s="202">
        <f t="shared" si="32"/>
        <v>51.219629999999995</v>
      </c>
      <c r="O276" s="164"/>
      <c r="P276" s="208">
        <f t="shared" si="33"/>
        <v>0</v>
      </c>
      <c r="Q276" s="188">
        <f t="shared" si="34"/>
        <v>265.16962999999998</v>
      </c>
      <c r="R276" s="144"/>
    </row>
    <row r="277" spans="1:18" s="143" customFormat="1" x14ac:dyDescent="0.2">
      <c r="A277" s="172" t="s">
        <v>1286</v>
      </c>
      <c r="B277" s="141" t="s">
        <v>745</v>
      </c>
      <c r="C277" s="142" t="s">
        <v>42</v>
      </c>
      <c r="D277" s="214">
        <v>58.8</v>
      </c>
      <c r="E277" s="179"/>
      <c r="F277" s="186">
        <v>10.47</v>
      </c>
      <c r="G277" s="187">
        <v>16.010000000000002</v>
      </c>
      <c r="H277" s="188">
        <f t="shared" si="28"/>
        <v>26.480000000000004</v>
      </c>
      <c r="I277" s="162"/>
      <c r="J277" s="186">
        <f t="shared" si="29"/>
        <v>615.63599999999997</v>
      </c>
      <c r="K277" s="187">
        <f t="shared" si="30"/>
        <v>941.38800000000003</v>
      </c>
      <c r="L277" s="188">
        <f t="shared" si="31"/>
        <v>1557.0239999999999</v>
      </c>
      <c r="M277" s="163"/>
      <c r="N277" s="202">
        <f t="shared" si="32"/>
        <v>372.75154559999999</v>
      </c>
      <c r="O277" s="164"/>
      <c r="P277" s="208">
        <f t="shared" si="33"/>
        <v>763.01925840000001</v>
      </c>
      <c r="Q277" s="188">
        <f t="shared" si="34"/>
        <v>1929.7755456</v>
      </c>
      <c r="R277" s="144"/>
    </row>
    <row r="278" spans="1:18" s="143" customFormat="1" x14ac:dyDescent="0.2">
      <c r="A278" s="172" t="s">
        <v>1287</v>
      </c>
      <c r="B278" s="141" t="s">
        <v>265</v>
      </c>
      <c r="C278" s="142" t="s">
        <v>42</v>
      </c>
      <c r="D278" s="214">
        <v>58.8</v>
      </c>
      <c r="E278" s="179"/>
      <c r="F278" s="186">
        <v>1.97</v>
      </c>
      <c r="G278" s="187">
        <v>2.42</v>
      </c>
      <c r="H278" s="188">
        <f t="shared" si="28"/>
        <v>4.3899999999999997</v>
      </c>
      <c r="I278" s="162"/>
      <c r="J278" s="186">
        <f t="shared" si="29"/>
        <v>115.836</v>
      </c>
      <c r="K278" s="187">
        <f t="shared" si="30"/>
        <v>142.29599999999999</v>
      </c>
      <c r="L278" s="188">
        <f t="shared" si="31"/>
        <v>258.13200000000001</v>
      </c>
      <c r="M278" s="163"/>
      <c r="N278" s="202">
        <f t="shared" si="32"/>
        <v>61.7968008</v>
      </c>
      <c r="O278" s="164"/>
      <c r="P278" s="208">
        <f t="shared" si="33"/>
        <v>143.5671384</v>
      </c>
      <c r="Q278" s="188">
        <f t="shared" si="34"/>
        <v>319.92880080000003</v>
      </c>
      <c r="R278" s="144"/>
    </row>
    <row r="279" spans="1:18" s="143" customFormat="1" ht="25.5" x14ac:dyDescent="0.2">
      <c r="A279" s="172" t="s">
        <v>1288</v>
      </c>
      <c r="B279" s="141" t="s">
        <v>749</v>
      </c>
      <c r="C279" s="142" t="s">
        <v>61</v>
      </c>
      <c r="D279" s="214">
        <v>20</v>
      </c>
      <c r="E279" s="179"/>
      <c r="F279" s="186">
        <v>14.08</v>
      </c>
      <c r="G279" s="187">
        <v>219.93</v>
      </c>
      <c r="H279" s="188">
        <f t="shared" si="28"/>
        <v>234.01000000000002</v>
      </c>
      <c r="I279" s="162"/>
      <c r="J279" s="186">
        <f t="shared" si="29"/>
        <v>281.60000000000002</v>
      </c>
      <c r="K279" s="187">
        <f t="shared" si="30"/>
        <v>4398.6000000000004</v>
      </c>
      <c r="L279" s="188">
        <f t="shared" si="31"/>
        <v>4680.2000000000007</v>
      </c>
      <c r="M279" s="163"/>
      <c r="N279" s="202">
        <f t="shared" si="32"/>
        <v>1120.4398800000001</v>
      </c>
      <c r="O279" s="164"/>
      <c r="P279" s="208">
        <f t="shared" si="33"/>
        <v>349.01504000000006</v>
      </c>
      <c r="Q279" s="188">
        <f t="shared" si="34"/>
        <v>5800.6398800000015</v>
      </c>
      <c r="R279" s="144"/>
    </row>
    <row r="280" spans="1:18" s="143" customFormat="1" x14ac:dyDescent="0.2">
      <c r="A280" s="172" t="s">
        <v>1289</v>
      </c>
      <c r="B280" s="141" t="s">
        <v>752</v>
      </c>
      <c r="C280" s="142" t="s">
        <v>61</v>
      </c>
      <c r="D280" s="214">
        <v>2</v>
      </c>
      <c r="E280" s="179"/>
      <c r="F280" s="186">
        <v>18.79</v>
      </c>
      <c r="G280" s="187">
        <v>321.54000000000002</v>
      </c>
      <c r="H280" s="188">
        <f t="shared" si="28"/>
        <v>340.33000000000004</v>
      </c>
      <c r="I280" s="162"/>
      <c r="J280" s="186">
        <f t="shared" si="29"/>
        <v>37.58</v>
      </c>
      <c r="K280" s="187">
        <f t="shared" si="30"/>
        <v>643.08000000000004</v>
      </c>
      <c r="L280" s="188">
        <f t="shared" si="31"/>
        <v>680.66000000000008</v>
      </c>
      <c r="M280" s="163"/>
      <c r="N280" s="202">
        <f t="shared" si="32"/>
        <v>162.95000400000001</v>
      </c>
      <c r="O280" s="164"/>
      <c r="P280" s="208">
        <f t="shared" si="33"/>
        <v>46.576652000000003</v>
      </c>
      <c r="Q280" s="188">
        <f t="shared" si="34"/>
        <v>843.61000400000012</v>
      </c>
      <c r="R280" s="144"/>
    </row>
    <row r="281" spans="1:18" s="143" customFormat="1" x14ac:dyDescent="0.2">
      <c r="A281" s="172" t="s">
        <v>1290</v>
      </c>
      <c r="B281" s="141" t="s">
        <v>755</v>
      </c>
      <c r="C281" s="142" t="s">
        <v>149</v>
      </c>
      <c r="D281" s="214">
        <v>30</v>
      </c>
      <c r="E281" s="179"/>
      <c r="F281" s="186">
        <v>2.86</v>
      </c>
      <c r="G281" s="187">
        <v>152.16</v>
      </c>
      <c r="H281" s="188">
        <f t="shared" si="28"/>
        <v>155.02000000000001</v>
      </c>
      <c r="I281" s="162"/>
      <c r="J281" s="186">
        <f t="shared" si="29"/>
        <v>85.8</v>
      </c>
      <c r="K281" s="187">
        <f t="shared" si="30"/>
        <v>4564.8</v>
      </c>
      <c r="L281" s="188">
        <f t="shared" si="31"/>
        <v>4650.6000000000004</v>
      </c>
      <c r="M281" s="163"/>
      <c r="N281" s="202">
        <f t="shared" si="32"/>
        <v>1113.35364</v>
      </c>
      <c r="O281" s="164"/>
      <c r="P281" s="208">
        <f t="shared" si="33"/>
        <v>106.34052</v>
      </c>
      <c r="Q281" s="188">
        <f t="shared" si="34"/>
        <v>5763.9536400000006</v>
      </c>
      <c r="R281" s="144"/>
    </row>
    <row r="282" spans="1:18" s="143" customFormat="1" x14ac:dyDescent="0.2">
      <c r="A282" s="172" t="s">
        <v>1291</v>
      </c>
      <c r="B282" s="141" t="s">
        <v>758</v>
      </c>
      <c r="C282" s="142" t="s">
        <v>26</v>
      </c>
      <c r="D282" s="214">
        <v>1</v>
      </c>
      <c r="E282" s="179"/>
      <c r="F282" s="186">
        <v>44.66</v>
      </c>
      <c r="G282" s="187">
        <v>23.22</v>
      </c>
      <c r="H282" s="188">
        <f t="shared" si="28"/>
        <v>67.88</v>
      </c>
      <c r="I282" s="162"/>
      <c r="J282" s="186">
        <f t="shared" si="29"/>
        <v>44.66</v>
      </c>
      <c r="K282" s="187">
        <f t="shared" si="30"/>
        <v>23.22</v>
      </c>
      <c r="L282" s="188">
        <f t="shared" si="31"/>
        <v>67.88</v>
      </c>
      <c r="M282" s="163"/>
      <c r="N282" s="202">
        <f t="shared" si="32"/>
        <v>16.250471999999998</v>
      </c>
      <c r="O282" s="164"/>
      <c r="P282" s="208">
        <f t="shared" si="33"/>
        <v>55.351604000000002</v>
      </c>
      <c r="Q282" s="188">
        <f t="shared" si="34"/>
        <v>84.130471999999997</v>
      </c>
      <c r="R282" s="144"/>
    </row>
    <row r="283" spans="1:18" s="143" customFormat="1" x14ac:dyDescent="0.2">
      <c r="A283" s="172" t="s">
        <v>1292</v>
      </c>
      <c r="B283" s="141" t="s">
        <v>761</v>
      </c>
      <c r="C283" s="142" t="s">
        <v>26</v>
      </c>
      <c r="D283" s="214">
        <v>1</v>
      </c>
      <c r="E283" s="179"/>
      <c r="F283" s="186">
        <v>14.89</v>
      </c>
      <c r="G283" s="187">
        <v>10.49</v>
      </c>
      <c r="H283" s="188">
        <f t="shared" si="28"/>
        <v>25.380000000000003</v>
      </c>
      <c r="I283" s="162"/>
      <c r="J283" s="186">
        <f t="shared" si="29"/>
        <v>14.89</v>
      </c>
      <c r="K283" s="187">
        <f t="shared" si="30"/>
        <v>10.49</v>
      </c>
      <c r="L283" s="188">
        <f t="shared" si="31"/>
        <v>25.380000000000003</v>
      </c>
      <c r="M283" s="163"/>
      <c r="N283" s="202">
        <f t="shared" si="32"/>
        <v>6.075972000000001</v>
      </c>
      <c r="O283" s="164"/>
      <c r="P283" s="208">
        <f t="shared" si="33"/>
        <v>18.454666000000003</v>
      </c>
      <c r="Q283" s="188">
        <f t="shared" si="34"/>
        <v>31.455972000000006</v>
      </c>
      <c r="R283" s="144"/>
    </row>
    <row r="284" spans="1:18" s="143" customFormat="1" x14ac:dyDescent="0.2">
      <c r="A284" s="172" t="s">
        <v>1293</v>
      </c>
      <c r="B284" s="141" t="s">
        <v>764</v>
      </c>
      <c r="C284" s="142" t="s">
        <v>61</v>
      </c>
      <c r="D284" s="214">
        <v>28</v>
      </c>
      <c r="E284" s="179"/>
      <c r="F284" s="186">
        <v>7.18</v>
      </c>
      <c r="G284" s="187">
        <v>57.27</v>
      </c>
      <c r="H284" s="188">
        <f t="shared" si="28"/>
        <v>64.45</v>
      </c>
      <c r="I284" s="162"/>
      <c r="J284" s="186">
        <f t="shared" si="29"/>
        <v>201.04</v>
      </c>
      <c r="K284" s="187">
        <f t="shared" si="30"/>
        <v>1603.5600000000002</v>
      </c>
      <c r="L284" s="188">
        <f t="shared" si="31"/>
        <v>1804.6000000000001</v>
      </c>
      <c r="M284" s="163"/>
      <c r="N284" s="202">
        <f t="shared" si="32"/>
        <v>432.02124000000003</v>
      </c>
      <c r="O284" s="164"/>
      <c r="P284" s="208">
        <f t="shared" si="33"/>
        <v>249.16897600000001</v>
      </c>
      <c r="Q284" s="188">
        <f t="shared" si="34"/>
        <v>2236.6212400000004</v>
      </c>
      <c r="R284" s="144"/>
    </row>
    <row r="285" spans="1:18" s="143" customFormat="1" ht="25.5" x14ac:dyDescent="0.2">
      <c r="A285" s="172" t="s">
        <v>1294</v>
      </c>
      <c r="B285" s="141" t="s">
        <v>767</v>
      </c>
      <c r="C285" s="142" t="s">
        <v>61</v>
      </c>
      <c r="D285" s="214">
        <v>1</v>
      </c>
      <c r="E285" s="179"/>
      <c r="F285" s="186">
        <v>191.24</v>
      </c>
      <c r="G285" s="187">
        <v>323.83999999999997</v>
      </c>
      <c r="H285" s="188">
        <f t="shared" si="28"/>
        <v>515.07999999999993</v>
      </c>
      <c r="I285" s="162"/>
      <c r="J285" s="186">
        <f t="shared" si="29"/>
        <v>191.24</v>
      </c>
      <c r="K285" s="187">
        <f t="shared" si="30"/>
        <v>323.83999999999997</v>
      </c>
      <c r="L285" s="188">
        <f t="shared" si="31"/>
        <v>515.07999999999993</v>
      </c>
      <c r="M285" s="163"/>
      <c r="N285" s="202">
        <f t="shared" si="32"/>
        <v>123.31015199999999</v>
      </c>
      <c r="O285" s="164"/>
      <c r="P285" s="208">
        <f t="shared" si="33"/>
        <v>237.02285600000002</v>
      </c>
      <c r="Q285" s="188">
        <f t="shared" si="34"/>
        <v>638.39015199999994</v>
      </c>
      <c r="R285" s="144"/>
    </row>
    <row r="286" spans="1:18" s="143" customFormat="1" ht="25.5" x14ac:dyDescent="0.2">
      <c r="A286" s="172" t="s">
        <v>1295</v>
      </c>
      <c r="B286" s="141" t="s">
        <v>1267</v>
      </c>
      <c r="C286" s="142" t="s">
        <v>61</v>
      </c>
      <c r="D286" s="214">
        <v>1</v>
      </c>
      <c r="E286" s="179"/>
      <c r="F286" s="186">
        <v>0</v>
      </c>
      <c r="G286" s="187">
        <v>213.95</v>
      </c>
      <c r="H286" s="188">
        <f t="shared" si="28"/>
        <v>213.95</v>
      </c>
      <c r="I286" s="162"/>
      <c r="J286" s="186">
        <f t="shared" si="29"/>
        <v>0</v>
      </c>
      <c r="K286" s="187">
        <f t="shared" si="30"/>
        <v>213.95</v>
      </c>
      <c r="L286" s="188">
        <f t="shared" si="31"/>
        <v>213.95</v>
      </c>
      <c r="M286" s="163"/>
      <c r="N286" s="202">
        <f t="shared" si="32"/>
        <v>51.219629999999995</v>
      </c>
      <c r="O286" s="164"/>
      <c r="P286" s="208">
        <f t="shared" si="33"/>
        <v>0</v>
      </c>
      <c r="Q286" s="188">
        <f t="shared" si="34"/>
        <v>265.16962999999998</v>
      </c>
      <c r="R286" s="144"/>
    </row>
    <row r="287" spans="1:18" s="143" customFormat="1" x14ac:dyDescent="0.2">
      <c r="A287" s="172" t="s">
        <v>1296</v>
      </c>
      <c r="B287" s="141" t="s">
        <v>1268</v>
      </c>
      <c r="C287" s="142" t="s">
        <v>61</v>
      </c>
      <c r="D287" s="214">
        <v>1</v>
      </c>
      <c r="E287" s="179"/>
      <c r="F287" s="186">
        <v>0</v>
      </c>
      <c r="G287" s="187">
        <v>7.04</v>
      </c>
      <c r="H287" s="188">
        <f t="shared" si="28"/>
        <v>7.04</v>
      </c>
      <c r="I287" s="162"/>
      <c r="J287" s="186">
        <f t="shared" si="29"/>
        <v>0</v>
      </c>
      <c r="K287" s="187">
        <f t="shared" si="30"/>
        <v>7.04</v>
      </c>
      <c r="L287" s="188">
        <f t="shared" si="31"/>
        <v>7.04</v>
      </c>
      <c r="M287" s="163"/>
      <c r="N287" s="202">
        <f t="shared" si="32"/>
        <v>1.685376</v>
      </c>
      <c r="O287" s="164"/>
      <c r="P287" s="208">
        <f t="shared" si="33"/>
        <v>0</v>
      </c>
      <c r="Q287" s="188">
        <f t="shared" si="34"/>
        <v>8.7253760000000007</v>
      </c>
      <c r="R287" s="144"/>
    </row>
    <row r="288" spans="1:18" s="143" customFormat="1" x14ac:dyDescent="0.2">
      <c r="A288" s="172" t="s">
        <v>1297</v>
      </c>
      <c r="B288" s="141" t="s">
        <v>774</v>
      </c>
      <c r="C288" s="142" t="s">
        <v>45</v>
      </c>
      <c r="D288" s="214">
        <v>2</v>
      </c>
      <c r="E288" s="179"/>
      <c r="F288" s="186">
        <v>0</v>
      </c>
      <c r="G288" s="187">
        <v>125</v>
      </c>
      <c r="H288" s="188">
        <f t="shared" si="28"/>
        <v>125</v>
      </c>
      <c r="I288" s="162"/>
      <c r="J288" s="186">
        <f t="shared" si="29"/>
        <v>0</v>
      </c>
      <c r="K288" s="187">
        <f t="shared" si="30"/>
        <v>250</v>
      </c>
      <c r="L288" s="188">
        <f t="shared" si="31"/>
        <v>250</v>
      </c>
      <c r="M288" s="163"/>
      <c r="N288" s="202">
        <f t="shared" si="32"/>
        <v>59.85</v>
      </c>
      <c r="O288" s="164"/>
      <c r="P288" s="208">
        <f t="shared" si="33"/>
        <v>0</v>
      </c>
      <c r="Q288" s="188">
        <f t="shared" si="34"/>
        <v>309.85000000000002</v>
      </c>
      <c r="R288" s="144"/>
    </row>
    <row r="289" spans="1:18" s="155" customFormat="1" x14ac:dyDescent="0.2">
      <c r="A289" s="173" t="s">
        <v>775</v>
      </c>
      <c r="B289" s="150" t="s">
        <v>776</v>
      </c>
      <c r="C289" s="150"/>
      <c r="D289" s="215"/>
      <c r="E289" s="180"/>
      <c r="F289" s="220">
        <f>F290+F294+F343</f>
        <v>126953.11637066001</v>
      </c>
      <c r="G289" s="190"/>
      <c r="H289" s="191"/>
      <c r="I289" s="151"/>
      <c r="J289" s="189"/>
      <c r="K289" s="190"/>
      <c r="L289" s="191"/>
      <c r="M289" s="152"/>
      <c r="N289" s="203"/>
      <c r="O289" s="153"/>
      <c r="P289" s="209"/>
      <c r="Q289" s="191"/>
      <c r="R289" s="154"/>
    </row>
    <row r="290" spans="1:18" s="170" customFormat="1" x14ac:dyDescent="0.2">
      <c r="A290" s="174" t="s">
        <v>777</v>
      </c>
      <c r="B290" s="165" t="s">
        <v>778</v>
      </c>
      <c r="C290" s="165"/>
      <c r="D290" s="216"/>
      <c r="E290" s="181"/>
      <c r="F290" s="221">
        <f>SUM(Q291:Q293)</f>
        <v>3229.13276</v>
      </c>
      <c r="G290" s="193"/>
      <c r="H290" s="194"/>
      <c r="I290" s="166"/>
      <c r="J290" s="192"/>
      <c r="K290" s="193"/>
      <c r="L290" s="194"/>
      <c r="M290" s="167"/>
      <c r="N290" s="204"/>
      <c r="O290" s="168"/>
      <c r="P290" s="210"/>
      <c r="Q290" s="194"/>
      <c r="R290" s="169"/>
    </row>
    <row r="291" spans="1:18" s="143" customFormat="1" ht="25.5" x14ac:dyDescent="0.2">
      <c r="A291" s="172" t="s">
        <v>779</v>
      </c>
      <c r="B291" s="141" t="s">
        <v>781</v>
      </c>
      <c r="C291" s="142" t="s">
        <v>149</v>
      </c>
      <c r="D291" s="214">
        <v>4150</v>
      </c>
      <c r="E291" s="179"/>
      <c r="F291" s="186">
        <v>0.38</v>
      </c>
      <c r="G291" s="187">
        <v>0.17</v>
      </c>
      <c r="H291" s="188">
        <f t="shared" si="28"/>
        <v>0.55000000000000004</v>
      </c>
      <c r="I291" s="162"/>
      <c r="J291" s="186">
        <f t="shared" si="29"/>
        <v>1577</v>
      </c>
      <c r="K291" s="187">
        <f t="shared" si="30"/>
        <v>705.5</v>
      </c>
      <c r="L291" s="188">
        <f t="shared" si="31"/>
        <v>2282.5</v>
      </c>
      <c r="M291" s="163"/>
      <c r="N291" s="202">
        <f t="shared" si="32"/>
        <v>546.43050000000005</v>
      </c>
      <c r="O291" s="164"/>
      <c r="P291" s="208">
        <f t="shared" si="33"/>
        <v>1954.5338000000002</v>
      </c>
      <c r="Q291" s="188">
        <f t="shared" si="34"/>
        <v>2828.9304999999999</v>
      </c>
      <c r="R291" s="144"/>
    </row>
    <row r="292" spans="1:18" s="143" customFormat="1" ht="25.5" x14ac:dyDescent="0.2">
      <c r="A292" s="172" t="s">
        <v>782</v>
      </c>
      <c r="B292" s="141" t="s">
        <v>784</v>
      </c>
      <c r="C292" s="142" t="s">
        <v>61</v>
      </c>
      <c r="D292" s="214">
        <v>295</v>
      </c>
      <c r="E292" s="179"/>
      <c r="F292" s="186">
        <v>0.38</v>
      </c>
      <c r="G292" s="187">
        <v>0.17</v>
      </c>
      <c r="H292" s="188">
        <f t="shared" si="28"/>
        <v>0.55000000000000004</v>
      </c>
      <c r="I292" s="162"/>
      <c r="J292" s="186">
        <f t="shared" si="29"/>
        <v>112.1</v>
      </c>
      <c r="K292" s="187">
        <f t="shared" si="30"/>
        <v>50.150000000000006</v>
      </c>
      <c r="L292" s="188">
        <f t="shared" si="31"/>
        <v>162.25</v>
      </c>
      <c r="M292" s="163"/>
      <c r="N292" s="202">
        <f t="shared" si="32"/>
        <v>38.842649999999999</v>
      </c>
      <c r="O292" s="164"/>
      <c r="P292" s="208">
        <f t="shared" si="33"/>
        <v>138.93673999999999</v>
      </c>
      <c r="Q292" s="188">
        <f t="shared" si="34"/>
        <v>201.09265000000002</v>
      </c>
      <c r="R292" s="144"/>
    </row>
    <row r="293" spans="1:18" s="143" customFormat="1" ht="25.5" x14ac:dyDescent="0.2">
      <c r="A293" s="172" t="s">
        <v>785</v>
      </c>
      <c r="B293" s="141" t="s">
        <v>787</v>
      </c>
      <c r="C293" s="142" t="s">
        <v>61</v>
      </c>
      <c r="D293" s="214">
        <v>153</v>
      </c>
      <c r="E293" s="179"/>
      <c r="F293" s="186">
        <v>0.73</v>
      </c>
      <c r="G293" s="187">
        <v>0.32</v>
      </c>
      <c r="H293" s="188">
        <f t="shared" si="28"/>
        <v>1.05</v>
      </c>
      <c r="I293" s="162"/>
      <c r="J293" s="186">
        <f t="shared" si="29"/>
        <v>111.69</v>
      </c>
      <c r="K293" s="187">
        <f t="shared" si="30"/>
        <v>48.96</v>
      </c>
      <c r="L293" s="188">
        <f t="shared" si="31"/>
        <v>160.65</v>
      </c>
      <c r="M293" s="163"/>
      <c r="N293" s="202">
        <f t="shared" si="32"/>
        <v>38.459610000000005</v>
      </c>
      <c r="O293" s="164"/>
      <c r="P293" s="208">
        <f t="shared" si="33"/>
        <v>138.428586</v>
      </c>
      <c r="Q293" s="188">
        <f t="shared" si="34"/>
        <v>199.10961</v>
      </c>
      <c r="R293" s="144"/>
    </row>
    <row r="294" spans="1:18" s="170" customFormat="1" x14ac:dyDescent="0.2">
      <c r="A294" s="174" t="s">
        <v>788</v>
      </c>
      <c r="B294" s="165" t="s">
        <v>789</v>
      </c>
      <c r="C294" s="165"/>
      <c r="D294" s="216"/>
      <c r="E294" s="181"/>
      <c r="F294" s="221">
        <f>SUM(Q295:Q342)</f>
        <v>84312.83818358001</v>
      </c>
      <c r="G294" s="193"/>
      <c r="H294" s="194"/>
      <c r="I294" s="166"/>
      <c r="J294" s="192"/>
      <c r="K294" s="193"/>
      <c r="L294" s="194"/>
      <c r="M294" s="167"/>
      <c r="N294" s="204"/>
      <c r="O294" s="168"/>
      <c r="P294" s="210"/>
      <c r="Q294" s="194"/>
      <c r="R294" s="169"/>
    </row>
    <row r="295" spans="1:18" s="143" customFormat="1" ht="25.5" x14ac:dyDescent="0.2">
      <c r="A295" s="172" t="s">
        <v>790</v>
      </c>
      <c r="B295" s="141" t="s">
        <v>792</v>
      </c>
      <c r="C295" s="142" t="s">
        <v>149</v>
      </c>
      <c r="D295" s="214">
        <v>404.7</v>
      </c>
      <c r="E295" s="179"/>
      <c r="F295" s="186">
        <v>0.91</v>
      </c>
      <c r="G295" s="187">
        <v>3.36</v>
      </c>
      <c r="H295" s="188">
        <f t="shared" si="28"/>
        <v>4.2699999999999996</v>
      </c>
      <c r="I295" s="162"/>
      <c r="J295" s="186">
        <f t="shared" si="29"/>
        <v>368.27699999999999</v>
      </c>
      <c r="K295" s="187">
        <f t="shared" si="30"/>
        <v>1359.7919999999999</v>
      </c>
      <c r="L295" s="188">
        <f t="shared" si="31"/>
        <v>1728.069</v>
      </c>
      <c r="M295" s="163"/>
      <c r="N295" s="202">
        <f t="shared" si="32"/>
        <v>413.69971859999998</v>
      </c>
      <c r="O295" s="164"/>
      <c r="P295" s="208">
        <f t="shared" si="33"/>
        <v>456.44251380000003</v>
      </c>
      <c r="Q295" s="188">
        <f t="shared" si="34"/>
        <v>2141.7687185999998</v>
      </c>
      <c r="R295" s="144"/>
    </row>
    <row r="296" spans="1:18" s="143" customFormat="1" ht="25.5" x14ac:dyDescent="0.2">
      <c r="A296" s="172" t="s">
        <v>793</v>
      </c>
      <c r="B296" s="141" t="s">
        <v>794</v>
      </c>
      <c r="C296" s="142" t="s">
        <v>149</v>
      </c>
      <c r="D296" s="214">
        <v>100.54</v>
      </c>
      <c r="E296" s="179"/>
      <c r="F296" s="186">
        <v>0.91</v>
      </c>
      <c r="G296" s="187">
        <v>3.36</v>
      </c>
      <c r="H296" s="188">
        <f t="shared" si="28"/>
        <v>4.2699999999999996</v>
      </c>
      <c r="I296" s="162"/>
      <c r="J296" s="186">
        <f t="shared" si="29"/>
        <v>91.491400000000013</v>
      </c>
      <c r="K296" s="187">
        <f t="shared" si="30"/>
        <v>337.81440000000003</v>
      </c>
      <c r="L296" s="188">
        <f t="shared" si="31"/>
        <v>429.30580000000003</v>
      </c>
      <c r="M296" s="163"/>
      <c r="N296" s="202">
        <f t="shared" si="32"/>
        <v>102.77580852000001</v>
      </c>
      <c r="O296" s="164"/>
      <c r="P296" s="208">
        <f t="shared" si="33"/>
        <v>113.39444116000003</v>
      </c>
      <c r="Q296" s="188">
        <f t="shared" si="34"/>
        <v>532.08160852000003</v>
      </c>
      <c r="R296" s="144"/>
    </row>
    <row r="297" spans="1:18" s="143" customFormat="1" ht="25.5" x14ac:dyDescent="0.2">
      <c r="A297" s="172" t="s">
        <v>795</v>
      </c>
      <c r="B297" s="141" t="s">
        <v>796</v>
      </c>
      <c r="C297" s="142" t="s">
        <v>149</v>
      </c>
      <c r="D297" s="214">
        <v>69.739999999999995</v>
      </c>
      <c r="E297" s="179"/>
      <c r="F297" s="186">
        <v>0.91</v>
      </c>
      <c r="G297" s="187">
        <v>3.36</v>
      </c>
      <c r="H297" s="188">
        <f t="shared" si="28"/>
        <v>4.2699999999999996</v>
      </c>
      <c r="I297" s="162"/>
      <c r="J297" s="186">
        <f t="shared" si="29"/>
        <v>63.4634</v>
      </c>
      <c r="K297" s="187">
        <f t="shared" si="30"/>
        <v>234.32639999999998</v>
      </c>
      <c r="L297" s="188">
        <f t="shared" si="31"/>
        <v>297.78979999999996</v>
      </c>
      <c r="M297" s="163"/>
      <c r="N297" s="202">
        <f t="shared" si="32"/>
        <v>71.290878119999988</v>
      </c>
      <c r="O297" s="164"/>
      <c r="P297" s="208">
        <f t="shared" si="33"/>
        <v>78.656537960000009</v>
      </c>
      <c r="Q297" s="188">
        <f t="shared" si="34"/>
        <v>369.08067811999996</v>
      </c>
      <c r="R297" s="144"/>
    </row>
    <row r="298" spans="1:18" s="143" customFormat="1" ht="38.25" x14ac:dyDescent="0.2">
      <c r="A298" s="172" t="s">
        <v>797</v>
      </c>
      <c r="B298" s="141" t="s">
        <v>798</v>
      </c>
      <c r="C298" s="142" t="s">
        <v>149</v>
      </c>
      <c r="D298" s="214">
        <v>172.66</v>
      </c>
      <c r="E298" s="179"/>
      <c r="F298" s="186">
        <v>0.91</v>
      </c>
      <c r="G298" s="187">
        <v>3.36</v>
      </c>
      <c r="H298" s="188">
        <f t="shared" si="28"/>
        <v>4.2699999999999996</v>
      </c>
      <c r="I298" s="162"/>
      <c r="J298" s="186">
        <f t="shared" si="29"/>
        <v>157.1206</v>
      </c>
      <c r="K298" s="187">
        <f t="shared" si="30"/>
        <v>580.13760000000002</v>
      </c>
      <c r="L298" s="188">
        <f t="shared" si="31"/>
        <v>737.25819999999999</v>
      </c>
      <c r="M298" s="163"/>
      <c r="N298" s="202">
        <f t="shared" si="32"/>
        <v>176.49961307999999</v>
      </c>
      <c r="O298" s="164"/>
      <c r="P298" s="208">
        <f t="shared" si="33"/>
        <v>194.73527164000001</v>
      </c>
      <c r="Q298" s="188">
        <f t="shared" si="34"/>
        <v>913.75781308000001</v>
      </c>
      <c r="R298" s="144"/>
    </row>
    <row r="299" spans="1:18" s="143" customFormat="1" ht="25.5" x14ac:dyDescent="0.2">
      <c r="A299" s="172" t="s">
        <v>799</v>
      </c>
      <c r="B299" s="141" t="s">
        <v>800</v>
      </c>
      <c r="C299" s="142" t="s">
        <v>149</v>
      </c>
      <c r="D299" s="214">
        <v>234.42</v>
      </c>
      <c r="E299" s="179"/>
      <c r="F299" s="186">
        <v>0.91</v>
      </c>
      <c r="G299" s="187">
        <v>3.36</v>
      </c>
      <c r="H299" s="188">
        <f t="shared" si="28"/>
        <v>4.2699999999999996</v>
      </c>
      <c r="I299" s="162"/>
      <c r="J299" s="186">
        <f t="shared" si="29"/>
        <v>213.32220000000001</v>
      </c>
      <c r="K299" s="187">
        <f t="shared" si="30"/>
        <v>787.6511999999999</v>
      </c>
      <c r="L299" s="188">
        <f t="shared" si="31"/>
        <v>1000.9733999999999</v>
      </c>
      <c r="M299" s="163"/>
      <c r="N299" s="202">
        <f t="shared" si="32"/>
        <v>239.63303195999995</v>
      </c>
      <c r="O299" s="164"/>
      <c r="P299" s="208">
        <f t="shared" si="33"/>
        <v>264.39153468000001</v>
      </c>
      <c r="Q299" s="188">
        <f t="shared" si="34"/>
        <v>1240.6064319599998</v>
      </c>
      <c r="R299" s="144"/>
    </row>
    <row r="300" spans="1:18" s="143" customFormat="1" ht="25.5" x14ac:dyDescent="0.2">
      <c r="A300" s="172" t="s">
        <v>801</v>
      </c>
      <c r="B300" s="141" t="s">
        <v>803</v>
      </c>
      <c r="C300" s="142" t="s">
        <v>149</v>
      </c>
      <c r="D300" s="214">
        <v>197.06</v>
      </c>
      <c r="E300" s="179"/>
      <c r="F300" s="186">
        <v>1.22</v>
      </c>
      <c r="G300" s="187">
        <v>5.0599999999999996</v>
      </c>
      <c r="H300" s="188">
        <f t="shared" si="28"/>
        <v>6.2799999999999994</v>
      </c>
      <c r="I300" s="162"/>
      <c r="J300" s="186">
        <f t="shared" si="29"/>
        <v>240.41319999999999</v>
      </c>
      <c r="K300" s="187">
        <f t="shared" si="30"/>
        <v>997.1235999999999</v>
      </c>
      <c r="L300" s="188">
        <f t="shared" si="31"/>
        <v>1237.5367999999999</v>
      </c>
      <c r="M300" s="163"/>
      <c r="N300" s="202">
        <f t="shared" si="32"/>
        <v>296.26630991999997</v>
      </c>
      <c r="O300" s="164"/>
      <c r="P300" s="208">
        <f t="shared" si="33"/>
        <v>297.96812008000001</v>
      </c>
      <c r="Q300" s="188">
        <f t="shared" si="34"/>
        <v>1533.80310992</v>
      </c>
      <c r="R300" s="144"/>
    </row>
    <row r="301" spans="1:18" s="143" customFormat="1" ht="25.5" x14ac:dyDescent="0.2">
      <c r="A301" s="172" t="s">
        <v>804</v>
      </c>
      <c r="B301" s="141" t="s">
        <v>805</v>
      </c>
      <c r="C301" s="142" t="s">
        <v>149</v>
      </c>
      <c r="D301" s="214">
        <v>48.68</v>
      </c>
      <c r="E301" s="179"/>
      <c r="F301" s="186">
        <v>1.22</v>
      </c>
      <c r="G301" s="187">
        <v>5.0599999999999996</v>
      </c>
      <c r="H301" s="188">
        <f t="shared" si="28"/>
        <v>6.2799999999999994</v>
      </c>
      <c r="I301" s="162"/>
      <c r="J301" s="186">
        <f t="shared" si="29"/>
        <v>59.389600000000002</v>
      </c>
      <c r="K301" s="187">
        <f t="shared" si="30"/>
        <v>246.32079999999999</v>
      </c>
      <c r="L301" s="188">
        <f t="shared" si="31"/>
        <v>305.71039999999999</v>
      </c>
      <c r="M301" s="163"/>
      <c r="N301" s="202">
        <f t="shared" si="32"/>
        <v>73.18706976</v>
      </c>
      <c r="O301" s="164"/>
      <c r="P301" s="208">
        <f t="shared" si="33"/>
        <v>73.607470240000012</v>
      </c>
      <c r="Q301" s="188">
        <f t="shared" si="34"/>
        <v>378.89746976000004</v>
      </c>
      <c r="R301" s="144"/>
    </row>
    <row r="302" spans="1:18" s="143" customFormat="1" ht="25.5" x14ac:dyDescent="0.2">
      <c r="A302" s="172" t="s">
        <v>806</v>
      </c>
      <c r="B302" s="141" t="s">
        <v>807</v>
      </c>
      <c r="C302" s="142" t="s">
        <v>149</v>
      </c>
      <c r="D302" s="214">
        <v>73.739999999999995</v>
      </c>
      <c r="E302" s="179"/>
      <c r="F302" s="186">
        <v>1.22</v>
      </c>
      <c r="G302" s="187">
        <v>5.0599999999999996</v>
      </c>
      <c r="H302" s="188">
        <f t="shared" si="28"/>
        <v>6.2799999999999994</v>
      </c>
      <c r="I302" s="162"/>
      <c r="J302" s="186">
        <f t="shared" si="29"/>
        <v>89.962799999999987</v>
      </c>
      <c r="K302" s="187">
        <f t="shared" si="30"/>
        <v>373.12439999999992</v>
      </c>
      <c r="L302" s="188">
        <f t="shared" si="31"/>
        <v>463.08719999999994</v>
      </c>
      <c r="M302" s="163"/>
      <c r="N302" s="202">
        <f t="shared" si="32"/>
        <v>110.86307567999998</v>
      </c>
      <c r="O302" s="164"/>
      <c r="P302" s="208">
        <f t="shared" si="33"/>
        <v>111.49989432</v>
      </c>
      <c r="Q302" s="188">
        <f t="shared" si="34"/>
        <v>573.95027568</v>
      </c>
      <c r="R302" s="144"/>
    </row>
    <row r="303" spans="1:18" s="143" customFormat="1" ht="38.25" x14ac:dyDescent="0.2">
      <c r="A303" s="172" t="s">
        <v>808</v>
      </c>
      <c r="B303" s="141" t="s">
        <v>809</v>
      </c>
      <c r="C303" s="142" t="s">
        <v>149</v>
      </c>
      <c r="D303" s="214">
        <v>126.26</v>
      </c>
      <c r="E303" s="179"/>
      <c r="F303" s="186">
        <v>1.22</v>
      </c>
      <c r="G303" s="187">
        <v>5.0599999999999996</v>
      </c>
      <c r="H303" s="188">
        <f t="shared" si="28"/>
        <v>6.2799999999999994</v>
      </c>
      <c r="I303" s="162"/>
      <c r="J303" s="186">
        <f t="shared" si="29"/>
        <v>154.03720000000001</v>
      </c>
      <c r="K303" s="187">
        <f t="shared" si="30"/>
        <v>638.87559999999996</v>
      </c>
      <c r="L303" s="188">
        <f t="shared" si="31"/>
        <v>792.91279999999995</v>
      </c>
      <c r="M303" s="163"/>
      <c r="N303" s="202">
        <f t="shared" si="32"/>
        <v>189.82332431999998</v>
      </c>
      <c r="O303" s="164"/>
      <c r="P303" s="208">
        <f t="shared" si="33"/>
        <v>190.91370568000002</v>
      </c>
      <c r="Q303" s="188">
        <f t="shared" si="34"/>
        <v>982.73612431999993</v>
      </c>
      <c r="R303" s="144"/>
    </row>
    <row r="304" spans="1:18" s="143" customFormat="1" ht="25.5" x14ac:dyDescent="0.2">
      <c r="A304" s="172" t="s">
        <v>810</v>
      </c>
      <c r="B304" s="141" t="s">
        <v>811</v>
      </c>
      <c r="C304" s="142" t="s">
        <v>149</v>
      </c>
      <c r="D304" s="214">
        <v>74.64</v>
      </c>
      <c r="E304" s="179"/>
      <c r="F304" s="186">
        <v>1.22</v>
      </c>
      <c r="G304" s="187">
        <v>5.0599999999999996</v>
      </c>
      <c r="H304" s="188">
        <f t="shared" si="28"/>
        <v>6.2799999999999994</v>
      </c>
      <c r="I304" s="162"/>
      <c r="J304" s="186">
        <f t="shared" si="29"/>
        <v>91.0608</v>
      </c>
      <c r="K304" s="187">
        <f t="shared" si="30"/>
        <v>377.67839999999995</v>
      </c>
      <c r="L304" s="188">
        <f t="shared" si="31"/>
        <v>468.73919999999998</v>
      </c>
      <c r="M304" s="163"/>
      <c r="N304" s="202">
        <f t="shared" si="32"/>
        <v>112.21616448</v>
      </c>
      <c r="O304" s="164"/>
      <c r="P304" s="208">
        <f t="shared" si="33"/>
        <v>112.86075552000001</v>
      </c>
      <c r="Q304" s="188">
        <f t="shared" si="34"/>
        <v>580.95536447999996</v>
      </c>
      <c r="R304" s="144"/>
    </row>
    <row r="305" spans="1:18" s="143" customFormat="1" ht="25.5" x14ac:dyDescent="0.2">
      <c r="A305" s="172" t="s">
        <v>812</v>
      </c>
      <c r="B305" s="141" t="s">
        <v>814</v>
      </c>
      <c r="C305" s="142" t="s">
        <v>149</v>
      </c>
      <c r="D305" s="214">
        <v>104.5</v>
      </c>
      <c r="E305" s="179"/>
      <c r="F305" s="186">
        <v>2.34</v>
      </c>
      <c r="G305" s="187">
        <v>11.85</v>
      </c>
      <c r="H305" s="188">
        <f t="shared" si="28"/>
        <v>14.19</v>
      </c>
      <c r="I305" s="162"/>
      <c r="J305" s="186">
        <f t="shared" si="29"/>
        <v>244.52999999999997</v>
      </c>
      <c r="K305" s="187">
        <f t="shared" si="30"/>
        <v>1238.325</v>
      </c>
      <c r="L305" s="188">
        <f t="shared" si="31"/>
        <v>1482.855</v>
      </c>
      <c r="M305" s="163"/>
      <c r="N305" s="202">
        <f t="shared" si="32"/>
        <v>354.99548700000003</v>
      </c>
      <c r="O305" s="164"/>
      <c r="P305" s="208">
        <f t="shared" si="33"/>
        <v>303.07048199999997</v>
      </c>
      <c r="Q305" s="188">
        <f t="shared" si="34"/>
        <v>1837.8504870000002</v>
      </c>
      <c r="R305" s="144"/>
    </row>
    <row r="306" spans="1:18" s="143" customFormat="1" ht="38.25" x14ac:dyDescent="0.2">
      <c r="A306" s="172" t="s">
        <v>815</v>
      </c>
      <c r="B306" s="141" t="s">
        <v>817</v>
      </c>
      <c r="C306" s="142" t="s">
        <v>149</v>
      </c>
      <c r="D306" s="214">
        <v>12</v>
      </c>
      <c r="E306" s="179"/>
      <c r="F306" s="186">
        <v>2.11</v>
      </c>
      <c r="G306" s="187">
        <v>33.32</v>
      </c>
      <c r="H306" s="188">
        <f t="shared" si="28"/>
        <v>35.43</v>
      </c>
      <c r="I306" s="162"/>
      <c r="J306" s="186">
        <f t="shared" si="29"/>
        <v>25.32</v>
      </c>
      <c r="K306" s="187">
        <f t="shared" si="30"/>
        <v>399.84000000000003</v>
      </c>
      <c r="L306" s="188">
        <f t="shared" si="31"/>
        <v>425.16</v>
      </c>
      <c r="M306" s="163"/>
      <c r="N306" s="202">
        <f t="shared" si="32"/>
        <v>101.783304</v>
      </c>
      <c r="O306" s="164"/>
      <c r="P306" s="208">
        <f t="shared" si="33"/>
        <v>31.381608000000003</v>
      </c>
      <c r="Q306" s="188">
        <f t="shared" si="34"/>
        <v>526.94330400000001</v>
      </c>
      <c r="R306" s="144"/>
    </row>
    <row r="307" spans="1:18" s="143" customFormat="1" ht="25.5" x14ac:dyDescent="0.2">
      <c r="A307" s="172" t="s">
        <v>818</v>
      </c>
      <c r="B307" s="141" t="s">
        <v>820</v>
      </c>
      <c r="C307" s="142" t="s">
        <v>61</v>
      </c>
      <c r="D307" s="214">
        <v>4</v>
      </c>
      <c r="E307" s="179"/>
      <c r="F307" s="186">
        <v>10.55</v>
      </c>
      <c r="G307" s="187">
        <v>25.63</v>
      </c>
      <c r="H307" s="188">
        <f t="shared" si="28"/>
        <v>36.18</v>
      </c>
      <c r="I307" s="162"/>
      <c r="J307" s="186">
        <f t="shared" si="29"/>
        <v>42.2</v>
      </c>
      <c r="K307" s="187">
        <f t="shared" si="30"/>
        <v>102.52</v>
      </c>
      <c r="L307" s="188">
        <f t="shared" si="31"/>
        <v>144.72</v>
      </c>
      <c r="M307" s="163"/>
      <c r="N307" s="202">
        <f t="shared" si="32"/>
        <v>34.645968000000003</v>
      </c>
      <c r="O307" s="164"/>
      <c r="P307" s="208">
        <f t="shared" si="33"/>
        <v>52.302680000000009</v>
      </c>
      <c r="Q307" s="188">
        <f t="shared" si="34"/>
        <v>179.36596800000001</v>
      </c>
      <c r="R307" s="144"/>
    </row>
    <row r="308" spans="1:18" s="143" customFormat="1" ht="25.5" x14ac:dyDescent="0.2">
      <c r="A308" s="172" t="s">
        <v>821</v>
      </c>
      <c r="B308" s="141" t="s">
        <v>823</v>
      </c>
      <c r="C308" s="142" t="s">
        <v>61</v>
      </c>
      <c r="D308" s="214">
        <v>97</v>
      </c>
      <c r="E308" s="179"/>
      <c r="F308" s="186">
        <v>9.4499999999999993</v>
      </c>
      <c r="G308" s="187">
        <v>14.3</v>
      </c>
      <c r="H308" s="188">
        <f t="shared" si="28"/>
        <v>23.75</v>
      </c>
      <c r="I308" s="162"/>
      <c r="J308" s="186">
        <f t="shared" si="29"/>
        <v>916.65</v>
      </c>
      <c r="K308" s="187">
        <f t="shared" si="30"/>
        <v>1387.1000000000001</v>
      </c>
      <c r="L308" s="188">
        <f t="shared" si="31"/>
        <v>2303.75</v>
      </c>
      <c r="M308" s="163"/>
      <c r="N308" s="202">
        <f t="shared" si="32"/>
        <v>551.51774999999998</v>
      </c>
      <c r="O308" s="164"/>
      <c r="P308" s="208">
        <f t="shared" si="33"/>
        <v>1136.09601</v>
      </c>
      <c r="Q308" s="188">
        <f t="shared" si="34"/>
        <v>2855.26775</v>
      </c>
      <c r="R308" s="144"/>
    </row>
    <row r="309" spans="1:18" s="143" customFormat="1" ht="25.5" x14ac:dyDescent="0.2">
      <c r="A309" s="172" t="s">
        <v>824</v>
      </c>
      <c r="B309" s="141" t="s">
        <v>826</v>
      </c>
      <c r="C309" s="142" t="s">
        <v>61</v>
      </c>
      <c r="D309" s="214">
        <v>4</v>
      </c>
      <c r="E309" s="179"/>
      <c r="F309" s="186">
        <v>9.4499999999999993</v>
      </c>
      <c r="G309" s="187">
        <v>16.21</v>
      </c>
      <c r="H309" s="188">
        <f t="shared" si="28"/>
        <v>25.66</v>
      </c>
      <c r="I309" s="162"/>
      <c r="J309" s="186">
        <f t="shared" si="29"/>
        <v>37.799999999999997</v>
      </c>
      <c r="K309" s="187">
        <f t="shared" si="30"/>
        <v>64.84</v>
      </c>
      <c r="L309" s="188">
        <f t="shared" si="31"/>
        <v>102.64</v>
      </c>
      <c r="M309" s="163"/>
      <c r="N309" s="202">
        <f t="shared" si="32"/>
        <v>24.572016000000001</v>
      </c>
      <c r="O309" s="164"/>
      <c r="P309" s="208">
        <f t="shared" si="33"/>
        <v>46.849319999999999</v>
      </c>
      <c r="Q309" s="188">
        <f t="shared" si="34"/>
        <v>127.21201600000001</v>
      </c>
      <c r="R309" s="144"/>
    </row>
    <row r="310" spans="1:18" s="143" customFormat="1" ht="25.5" x14ac:dyDescent="0.2">
      <c r="A310" s="172" t="s">
        <v>827</v>
      </c>
      <c r="B310" s="141" t="s">
        <v>829</v>
      </c>
      <c r="C310" s="142" t="s">
        <v>61</v>
      </c>
      <c r="D310" s="214">
        <v>3</v>
      </c>
      <c r="E310" s="179"/>
      <c r="F310" s="186">
        <v>7.16</v>
      </c>
      <c r="G310" s="187">
        <v>9.68</v>
      </c>
      <c r="H310" s="188">
        <f t="shared" si="28"/>
        <v>16.84</v>
      </c>
      <c r="I310" s="162"/>
      <c r="J310" s="186">
        <f t="shared" si="29"/>
        <v>21.48</v>
      </c>
      <c r="K310" s="187">
        <f t="shared" si="30"/>
        <v>29.04</v>
      </c>
      <c r="L310" s="188">
        <f t="shared" si="31"/>
        <v>50.519999999999996</v>
      </c>
      <c r="M310" s="163"/>
      <c r="N310" s="202">
        <f t="shared" si="32"/>
        <v>12.094487999999998</v>
      </c>
      <c r="O310" s="164"/>
      <c r="P310" s="208">
        <f t="shared" si="33"/>
        <v>26.622312000000001</v>
      </c>
      <c r="Q310" s="188">
        <f t="shared" si="34"/>
        <v>62.614488000000001</v>
      </c>
      <c r="R310" s="144"/>
    </row>
    <row r="311" spans="1:18" s="143" customFormat="1" ht="25.5" x14ac:dyDescent="0.2">
      <c r="A311" s="172" t="s">
        <v>830</v>
      </c>
      <c r="B311" s="141" t="s">
        <v>832</v>
      </c>
      <c r="C311" s="142" t="s">
        <v>61</v>
      </c>
      <c r="D311" s="214">
        <v>1</v>
      </c>
      <c r="E311" s="179"/>
      <c r="F311" s="186">
        <v>293.8</v>
      </c>
      <c r="G311" s="187">
        <v>9550</v>
      </c>
      <c r="H311" s="188">
        <f t="shared" si="28"/>
        <v>9843.7999999999993</v>
      </c>
      <c r="I311" s="162"/>
      <c r="J311" s="186">
        <f t="shared" si="29"/>
        <v>293.8</v>
      </c>
      <c r="K311" s="187">
        <f t="shared" si="30"/>
        <v>9550</v>
      </c>
      <c r="L311" s="188">
        <f t="shared" si="31"/>
        <v>9843.7999999999993</v>
      </c>
      <c r="M311" s="163"/>
      <c r="N311" s="202">
        <f t="shared" si="32"/>
        <v>2356.60572</v>
      </c>
      <c r="O311" s="164"/>
      <c r="P311" s="208">
        <f t="shared" si="33"/>
        <v>364.13572000000005</v>
      </c>
      <c r="Q311" s="188">
        <f t="shared" si="34"/>
        <v>12200.405719999999</v>
      </c>
      <c r="R311" s="144"/>
    </row>
    <row r="312" spans="1:18" s="143" customFormat="1" ht="51" x14ac:dyDescent="0.2">
      <c r="A312" s="172" t="s">
        <v>833</v>
      </c>
      <c r="B312" s="141" t="s">
        <v>835</v>
      </c>
      <c r="C312" s="142" t="s">
        <v>61</v>
      </c>
      <c r="D312" s="214">
        <v>2</v>
      </c>
      <c r="E312" s="179"/>
      <c r="F312" s="186">
        <v>17.95</v>
      </c>
      <c r="G312" s="187">
        <v>492.1</v>
      </c>
      <c r="H312" s="188">
        <f t="shared" si="28"/>
        <v>510.05</v>
      </c>
      <c r="I312" s="162"/>
      <c r="J312" s="186">
        <f t="shared" si="29"/>
        <v>35.9</v>
      </c>
      <c r="K312" s="187">
        <f t="shared" si="30"/>
        <v>984.2</v>
      </c>
      <c r="L312" s="188">
        <f t="shared" si="31"/>
        <v>1020.1</v>
      </c>
      <c r="M312" s="163"/>
      <c r="N312" s="202">
        <f t="shared" si="32"/>
        <v>244.21194</v>
      </c>
      <c r="O312" s="164"/>
      <c r="P312" s="208">
        <f t="shared" si="33"/>
        <v>44.494460000000004</v>
      </c>
      <c r="Q312" s="188">
        <f t="shared" si="34"/>
        <v>1264.31194</v>
      </c>
      <c r="R312" s="144"/>
    </row>
    <row r="313" spans="1:18" s="143" customFormat="1" ht="38.25" x14ac:dyDescent="0.2">
      <c r="A313" s="172" t="s">
        <v>836</v>
      </c>
      <c r="B313" s="141" t="s">
        <v>838</v>
      </c>
      <c r="C313" s="142" t="s">
        <v>61</v>
      </c>
      <c r="D313" s="214">
        <v>1</v>
      </c>
      <c r="E313" s="179"/>
      <c r="F313" s="186">
        <v>21.87</v>
      </c>
      <c r="G313" s="187">
        <v>863.93</v>
      </c>
      <c r="H313" s="188">
        <f t="shared" si="28"/>
        <v>885.8</v>
      </c>
      <c r="I313" s="162"/>
      <c r="J313" s="186">
        <f t="shared" si="29"/>
        <v>21.87</v>
      </c>
      <c r="K313" s="187">
        <f t="shared" si="30"/>
        <v>863.93</v>
      </c>
      <c r="L313" s="188">
        <f t="shared" si="31"/>
        <v>885.8</v>
      </c>
      <c r="M313" s="163"/>
      <c r="N313" s="202">
        <f t="shared" si="32"/>
        <v>212.06052</v>
      </c>
      <c r="O313" s="164"/>
      <c r="P313" s="208">
        <f t="shared" si="33"/>
        <v>27.105678000000001</v>
      </c>
      <c r="Q313" s="188">
        <f t="shared" si="34"/>
        <v>1097.86052</v>
      </c>
      <c r="R313" s="144"/>
    </row>
    <row r="314" spans="1:18" s="143" customFormat="1" ht="38.25" x14ac:dyDescent="0.2">
      <c r="A314" s="172" t="s">
        <v>839</v>
      </c>
      <c r="B314" s="141" t="s">
        <v>841</v>
      </c>
      <c r="C314" s="142" t="s">
        <v>61</v>
      </c>
      <c r="D314" s="214">
        <v>1</v>
      </c>
      <c r="E314" s="179"/>
      <c r="F314" s="186">
        <v>53.43</v>
      </c>
      <c r="G314" s="187">
        <v>1560</v>
      </c>
      <c r="H314" s="188">
        <f t="shared" si="28"/>
        <v>1613.43</v>
      </c>
      <c r="I314" s="162"/>
      <c r="J314" s="186">
        <f t="shared" si="29"/>
        <v>53.43</v>
      </c>
      <c r="K314" s="187">
        <f t="shared" si="30"/>
        <v>1560</v>
      </c>
      <c r="L314" s="188">
        <f t="shared" si="31"/>
        <v>1613.43</v>
      </c>
      <c r="M314" s="163"/>
      <c r="N314" s="202">
        <f t="shared" si="32"/>
        <v>386.25514200000003</v>
      </c>
      <c r="O314" s="164"/>
      <c r="P314" s="208">
        <f t="shared" si="33"/>
        <v>66.221142</v>
      </c>
      <c r="Q314" s="188">
        <f t="shared" si="34"/>
        <v>1999.6851420000003</v>
      </c>
      <c r="R314" s="144"/>
    </row>
    <row r="315" spans="1:18" s="143" customFormat="1" ht="25.5" x14ac:dyDescent="0.2">
      <c r="A315" s="172" t="s">
        <v>842</v>
      </c>
      <c r="B315" s="141" t="s">
        <v>844</v>
      </c>
      <c r="C315" s="142" t="s">
        <v>61</v>
      </c>
      <c r="D315" s="214">
        <v>32</v>
      </c>
      <c r="E315" s="179"/>
      <c r="F315" s="186">
        <v>1.07</v>
      </c>
      <c r="G315" s="187">
        <v>10</v>
      </c>
      <c r="H315" s="188">
        <f t="shared" si="28"/>
        <v>11.07</v>
      </c>
      <c r="I315" s="162"/>
      <c r="J315" s="186">
        <f t="shared" si="29"/>
        <v>34.24</v>
      </c>
      <c r="K315" s="187">
        <f t="shared" si="30"/>
        <v>320</v>
      </c>
      <c r="L315" s="188">
        <f t="shared" si="31"/>
        <v>354.24</v>
      </c>
      <c r="M315" s="163"/>
      <c r="N315" s="202">
        <f t="shared" si="32"/>
        <v>84.805056000000008</v>
      </c>
      <c r="O315" s="164"/>
      <c r="P315" s="208">
        <f t="shared" si="33"/>
        <v>42.437056000000005</v>
      </c>
      <c r="Q315" s="188">
        <f t="shared" si="34"/>
        <v>439.04505600000005</v>
      </c>
      <c r="R315" s="144"/>
    </row>
    <row r="316" spans="1:18" s="143" customFormat="1" ht="25.5" x14ac:dyDescent="0.2">
      <c r="A316" s="172" t="s">
        <v>845</v>
      </c>
      <c r="B316" s="141" t="s">
        <v>847</v>
      </c>
      <c r="C316" s="142" t="s">
        <v>61</v>
      </c>
      <c r="D316" s="214">
        <v>4</v>
      </c>
      <c r="E316" s="179"/>
      <c r="F316" s="186">
        <v>1.45</v>
      </c>
      <c r="G316" s="187">
        <v>10.14</v>
      </c>
      <c r="H316" s="188">
        <f t="shared" si="28"/>
        <v>11.59</v>
      </c>
      <c r="I316" s="162"/>
      <c r="J316" s="186">
        <f t="shared" si="29"/>
        <v>5.8</v>
      </c>
      <c r="K316" s="187">
        <f t="shared" si="30"/>
        <v>40.56</v>
      </c>
      <c r="L316" s="188">
        <f t="shared" si="31"/>
        <v>46.36</v>
      </c>
      <c r="M316" s="163"/>
      <c r="N316" s="202">
        <f t="shared" si="32"/>
        <v>11.098584000000001</v>
      </c>
      <c r="O316" s="164"/>
      <c r="P316" s="208">
        <f t="shared" si="33"/>
        <v>7.1885200000000005</v>
      </c>
      <c r="Q316" s="188">
        <f t="shared" si="34"/>
        <v>57.458584000000002</v>
      </c>
      <c r="R316" s="144"/>
    </row>
    <row r="317" spans="1:18" s="143" customFormat="1" ht="25.5" x14ac:dyDescent="0.2">
      <c r="A317" s="172" t="s">
        <v>848</v>
      </c>
      <c r="B317" s="141" t="s">
        <v>850</v>
      </c>
      <c r="C317" s="142" t="s">
        <v>61</v>
      </c>
      <c r="D317" s="214">
        <v>7</v>
      </c>
      <c r="E317" s="179"/>
      <c r="F317" s="186">
        <v>2.0099999999999998</v>
      </c>
      <c r="G317" s="187">
        <v>10.67</v>
      </c>
      <c r="H317" s="188">
        <f t="shared" si="28"/>
        <v>12.68</v>
      </c>
      <c r="I317" s="162"/>
      <c r="J317" s="186">
        <f t="shared" si="29"/>
        <v>14.069999999999999</v>
      </c>
      <c r="K317" s="187">
        <f t="shared" si="30"/>
        <v>74.69</v>
      </c>
      <c r="L317" s="188">
        <f t="shared" si="31"/>
        <v>88.759999999999991</v>
      </c>
      <c r="M317" s="163"/>
      <c r="N317" s="202">
        <f t="shared" si="32"/>
        <v>21.249143999999998</v>
      </c>
      <c r="O317" s="164"/>
      <c r="P317" s="208">
        <f t="shared" si="33"/>
        <v>17.438357999999997</v>
      </c>
      <c r="Q317" s="188">
        <f t="shared" si="34"/>
        <v>110.00914399999999</v>
      </c>
      <c r="R317" s="144"/>
    </row>
    <row r="318" spans="1:18" s="143" customFormat="1" ht="25.5" x14ac:dyDescent="0.2">
      <c r="A318" s="172" t="s">
        <v>851</v>
      </c>
      <c r="B318" s="141" t="s">
        <v>853</v>
      </c>
      <c r="C318" s="142" t="s">
        <v>61</v>
      </c>
      <c r="D318" s="214">
        <v>8</v>
      </c>
      <c r="E318" s="179"/>
      <c r="F318" s="186">
        <v>40.369999999999997</v>
      </c>
      <c r="G318" s="187">
        <v>361.67</v>
      </c>
      <c r="H318" s="188">
        <f t="shared" si="28"/>
        <v>402.04</v>
      </c>
      <c r="I318" s="162"/>
      <c r="J318" s="186">
        <f t="shared" si="29"/>
        <v>322.95999999999998</v>
      </c>
      <c r="K318" s="187">
        <f t="shared" si="30"/>
        <v>2893.36</v>
      </c>
      <c r="L318" s="188">
        <f t="shared" si="31"/>
        <v>3216.32</v>
      </c>
      <c r="M318" s="163"/>
      <c r="N318" s="202">
        <f t="shared" si="32"/>
        <v>769.98700800000006</v>
      </c>
      <c r="O318" s="164"/>
      <c r="P318" s="208">
        <f t="shared" si="33"/>
        <v>400.27662399999997</v>
      </c>
      <c r="Q318" s="188">
        <f t="shared" si="34"/>
        <v>3986.3070080000002</v>
      </c>
      <c r="R318" s="144"/>
    </row>
    <row r="319" spans="1:18" s="143" customFormat="1" ht="25.5" x14ac:dyDescent="0.2">
      <c r="A319" s="172" t="s">
        <v>854</v>
      </c>
      <c r="B319" s="141" t="s">
        <v>856</v>
      </c>
      <c r="C319" s="142" t="s">
        <v>61</v>
      </c>
      <c r="D319" s="214">
        <v>2</v>
      </c>
      <c r="E319" s="179"/>
      <c r="F319" s="186">
        <v>40.369999999999997</v>
      </c>
      <c r="G319" s="187">
        <v>565.52</v>
      </c>
      <c r="H319" s="188">
        <f t="shared" si="28"/>
        <v>605.89</v>
      </c>
      <c r="I319" s="162"/>
      <c r="J319" s="186">
        <f t="shared" si="29"/>
        <v>80.739999999999995</v>
      </c>
      <c r="K319" s="187">
        <f t="shared" si="30"/>
        <v>1131.04</v>
      </c>
      <c r="L319" s="188">
        <f t="shared" si="31"/>
        <v>1211.78</v>
      </c>
      <c r="M319" s="163"/>
      <c r="N319" s="202">
        <f t="shared" si="32"/>
        <v>290.10013199999997</v>
      </c>
      <c r="O319" s="164"/>
      <c r="P319" s="208">
        <f t="shared" si="33"/>
        <v>100.06915599999999</v>
      </c>
      <c r="Q319" s="188">
        <f t="shared" si="34"/>
        <v>1501.880132</v>
      </c>
      <c r="R319" s="144"/>
    </row>
    <row r="320" spans="1:18" s="143" customFormat="1" x14ac:dyDescent="0.2">
      <c r="A320" s="172" t="s">
        <v>857</v>
      </c>
      <c r="B320" s="141" t="s">
        <v>859</v>
      </c>
      <c r="C320" s="142" t="s">
        <v>357</v>
      </c>
      <c r="D320" s="214">
        <v>2</v>
      </c>
      <c r="E320" s="179"/>
      <c r="F320" s="186">
        <v>18.420000000000002</v>
      </c>
      <c r="G320" s="187">
        <v>144.79</v>
      </c>
      <c r="H320" s="188">
        <f t="shared" si="28"/>
        <v>163.20999999999998</v>
      </c>
      <c r="I320" s="162"/>
      <c r="J320" s="186">
        <f t="shared" si="29"/>
        <v>36.840000000000003</v>
      </c>
      <c r="K320" s="187">
        <f t="shared" si="30"/>
        <v>289.58</v>
      </c>
      <c r="L320" s="188">
        <f t="shared" si="31"/>
        <v>326.41999999999996</v>
      </c>
      <c r="M320" s="163"/>
      <c r="N320" s="202">
        <f t="shared" si="32"/>
        <v>78.144947999999985</v>
      </c>
      <c r="O320" s="164"/>
      <c r="P320" s="208">
        <f t="shared" si="33"/>
        <v>45.659496000000004</v>
      </c>
      <c r="Q320" s="188">
        <f t="shared" si="34"/>
        <v>404.56494799999996</v>
      </c>
      <c r="R320" s="144"/>
    </row>
    <row r="321" spans="1:18" s="143" customFormat="1" x14ac:dyDescent="0.2">
      <c r="A321" s="172" t="s">
        <v>860</v>
      </c>
      <c r="B321" s="141" t="s">
        <v>862</v>
      </c>
      <c r="C321" s="142" t="s">
        <v>357</v>
      </c>
      <c r="D321" s="214">
        <v>20</v>
      </c>
      <c r="E321" s="179"/>
      <c r="F321" s="186">
        <v>30.71</v>
      </c>
      <c r="G321" s="187">
        <v>87.77</v>
      </c>
      <c r="H321" s="188">
        <f t="shared" si="28"/>
        <v>118.47999999999999</v>
      </c>
      <c r="I321" s="162"/>
      <c r="J321" s="186">
        <f t="shared" si="29"/>
        <v>614.20000000000005</v>
      </c>
      <c r="K321" s="187">
        <f t="shared" si="30"/>
        <v>1755.3999999999999</v>
      </c>
      <c r="L321" s="188">
        <f t="shared" si="31"/>
        <v>2369.6</v>
      </c>
      <c r="M321" s="163"/>
      <c r="N321" s="202">
        <f t="shared" si="32"/>
        <v>567.28224</v>
      </c>
      <c r="O321" s="164"/>
      <c r="P321" s="208">
        <f t="shared" si="33"/>
        <v>761.23948000000007</v>
      </c>
      <c r="Q321" s="188">
        <f t="shared" si="34"/>
        <v>2936.8822399999999</v>
      </c>
      <c r="R321" s="144"/>
    </row>
    <row r="322" spans="1:18" s="143" customFormat="1" ht="38.25" x14ac:dyDescent="0.2">
      <c r="A322" s="172" t="s">
        <v>863</v>
      </c>
      <c r="B322" s="141" t="s">
        <v>865</v>
      </c>
      <c r="C322" s="142" t="s">
        <v>61</v>
      </c>
      <c r="D322" s="214">
        <v>3</v>
      </c>
      <c r="E322" s="179"/>
      <c r="F322" s="186">
        <v>8.31</v>
      </c>
      <c r="G322" s="187">
        <v>16.41</v>
      </c>
      <c r="H322" s="188">
        <f t="shared" si="28"/>
        <v>24.72</v>
      </c>
      <c r="I322" s="162"/>
      <c r="J322" s="186">
        <f t="shared" si="29"/>
        <v>24.93</v>
      </c>
      <c r="K322" s="187">
        <f t="shared" si="30"/>
        <v>49.230000000000004</v>
      </c>
      <c r="L322" s="188">
        <f t="shared" si="31"/>
        <v>74.16</v>
      </c>
      <c r="M322" s="163"/>
      <c r="N322" s="202">
        <f t="shared" si="32"/>
        <v>17.753903999999999</v>
      </c>
      <c r="O322" s="164"/>
      <c r="P322" s="208">
        <f t="shared" si="33"/>
        <v>30.898242</v>
      </c>
      <c r="Q322" s="188">
        <f t="shared" si="34"/>
        <v>91.913904000000002</v>
      </c>
      <c r="R322" s="144"/>
    </row>
    <row r="323" spans="1:18" s="143" customFormat="1" ht="25.5" x14ac:dyDescent="0.2">
      <c r="A323" s="172" t="s">
        <v>866</v>
      </c>
      <c r="B323" s="141" t="s">
        <v>868</v>
      </c>
      <c r="C323" s="142" t="s">
        <v>61</v>
      </c>
      <c r="D323" s="214">
        <v>108</v>
      </c>
      <c r="E323" s="179"/>
      <c r="F323" s="186">
        <v>4.5</v>
      </c>
      <c r="G323" s="187">
        <v>3.6</v>
      </c>
      <c r="H323" s="188">
        <f t="shared" si="28"/>
        <v>8.1</v>
      </c>
      <c r="I323" s="162"/>
      <c r="J323" s="186">
        <f t="shared" si="29"/>
        <v>486</v>
      </c>
      <c r="K323" s="187">
        <f t="shared" si="30"/>
        <v>388.8</v>
      </c>
      <c r="L323" s="188">
        <f t="shared" si="31"/>
        <v>874.8</v>
      </c>
      <c r="M323" s="163"/>
      <c r="N323" s="202">
        <f t="shared" si="32"/>
        <v>209.42712</v>
      </c>
      <c r="O323" s="164"/>
      <c r="P323" s="208">
        <f t="shared" si="33"/>
        <v>602.34840000000008</v>
      </c>
      <c r="Q323" s="188">
        <f t="shared" si="34"/>
        <v>1084.22712</v>
      </c>
      <c r="R323" s="144"/>
    </row>
    <row r="324" spans="1:18" s="143" customFormat="1" ht="25.5" x14ac:dyDescent="0.2">
      <c r="A324" s="172" t="s">
        <v>869</v>
      </c>
      <c r="B324" s="141" t="s">
        <v>871</v>
      </c>
      <c r="C324" s="142" t="s">
        <v>149</v>
      </c>
      <c r="D324" s="214">
        <v>54.49</v>
      </c>
      <c r="E324" s="179"/>
      <c r="F324" s="186">
        <v>5</v>
      </c>
      <c r="G324" s="187">
        <v>6.19</v>
      </c>
      <c r="H324" s="188">
        <f t="shared" si="28"/>
        <v>11.190000000000001</v>
      </c>
      <c r="I324" s="162"/>
      <c r="J324" s="186">
        <f t="shared" si="29"/>
        <v>272.45</v>
      </c>
      <c r="K324" s="187">
        <f t="shared" si="30"/>
        <v>337.29310000000004</v>
      </c>
      <c r="L324" s="188">
        <f t="shared" si="31"/>
        <v>609.74310000000003</v>
      </c>
      <c r="M324" s="163"/>
      <c r="N324" s="202">
        <f t="shared" si="32"/>
        <v>145.97249814</v>
      </c>
      <c r="O324" s="164"/>
      <c r="P324" s="208">
        <f t="shared" si="33"/>
        <v>337.67453</v>
      </c>
      <c r="Q324" s="188">
        <f t="shared" si="34"/>
        <v>755.71559814000011</v>
      </c>
      <c r="R324" s="144"/>
    </row>
    <row r="325" spans="1:18" s="143" customFormat="1" ht="25.5" x14ac:dyDescent="0.2">
      <c r="A325" s="172" t="s">
        <v>872</v>
      </c>
      <c r="B325" s="141" t="s">
        <v>874</v>
      </c>
      <c r="C325" s="142" t="s">
        <v>149</v>
      </c>
      <c r="D325" s="214">
        <v>220.81</v>
      </c>
      <c r="E325" s="179"/>
      <c r="F325" s="186">
        <v>4.3899999999999997</v>
      </c>
      <c r="G325" s="187">
        <v>4.1900000000000004</v>
      </c>
      <c r="H325" s="188">
        <f t="shared" si="28"/>
        <v>8.58</v>
      </c>
      <c r="I325" s="162"/>
      <c r="J325" s="186">
        <f t="shared" si="29"/>
        <v>969.35589999999991</v>
      </c>
      <c r="K325" s="187">
        <f t="shared" si="30"/>
        <v>925.1939000000001</v>
      </c>
      <c r="L325" s="188">
        <f t="shared" si="31"/>
        <v>1894.5498</v>
      </c>
      <c r="M325" s="163"/>
      <c r="N325" s="202">
        <f t="shared" si="32"/>
        <v>453.55522212</v>
      </c>
      <c r="O325" s="164"/>
      <c r="P325" s="208">
        <f t="shared" si="33"/>
        <v>1201.4197024599998</v>
      </c>
      <c r="Q325" s="188">
        <f t="shared" si="34"/>
        <v>2348.1050221200003</v>
      </c>
      <c r="R325" s="144"/>
    </row>
    <row r="326" spans="1:18" s="143" customFormat="1" ht="38.25" x14ac:dyDescent="0.2">
      <c r="A326" s="172" t="s">
        <v>875</v>
      </c>
      <c r="B326" s="141" t="s">
        <v>877</v>
      </c>
      <c r="C326" s="142" t="s">
        <v>149</v>
      </c>
      <c r="D326" s="214">
        <v>14.52</v>
      </c>
      <c r="E326" s="179"/>
      <c r="F326" s="186">
        <v>2.87</v>
      </c>
      <c r="G326" s="187">
        <v>7.71</v>
      </c>
      <c r="H326" s="188">
        <f t="shared" si="28"/>
        <v>10.58</v>
      </c>
      <c r="I326" s="162"/>
      <c r="J326" s="186">
        <f t="shared" si="29"/>
        <v>41.672400000000003</v>
      </c>
      <c r="K326" s="187">
        <f t="shared" si="30"/>
        <v>111.94919999999999</v>
      </c>
      <c r="L326" s="188">
        <f t="shared" si="31"/>
        <v>153.6216</v>
      </c>
      <c r="M326" s="163"/>
      <c r="N326" s="202">
        <f t="shared" si="32"/>
        <v>36.777011039999998</v>
      </c>
      <c r="O326" s="164"/>
      <c r="P326" s="208">
        <f t="shared" si="33"/>
        <v>51.648772560000005</v>
      </c>
      <c r="Q326" s="188">
        <f t="shared" si="34"/>
        <v>190.39861104000002</v>
      </c>
      <c r="R326" s="144"/>
    </row>
    <row r="327" spans="1:18" s="143" customFormat="1" ht="25.5" x14ac:dyDescent="0.2">
      <c r="A327" s="172" t="s">
        <v>878</v>
      </c>
      <c r="B327" s="141" t="s">
        <v>880</v>
      </c>
      <c r="C327" s="142" t="s">
        <v>149</v>
      </c>
      <c r="D327" s="214">
        <v>6</v>
      </c>
      <c r="E327" s="179"/>
      <c r="F327" s="186">
        <v>6.73</v>
      </c>
      <c r="G327" s="187">
        <v>12.41</v>
      </c>
      <c r="H327" s="188">
        <f t="shared" si="28"/>
        <v>19.14</v>
      </c>
      <c r="I327" s="162"/>
      <c r="J327" s="186">
        <f t="shared" si="29"/>
        <v>40.380000000000003</v>
      </c>
      <c r="K327" s="187">
        <f t="shared" si="30"/>
        <v>74.460000000000008</v>
      </c>
      <c r="L327" s="188">
        <f t="shared" si="31"/>
        <v>114.84</v>
      </c>
      <c r="M327" s="163"/>
      <c r="N327" s="202">
        <f t="shared" si="32"/>
        <v>27.492696000000002</v>
      </c>
      <c r="O327" s="164"/>
      <c r="P327" s="208">
        <f t="shared" si="33"/>
        <v>50.046972000000004</v>
      </c>
      <c r="Q327" s="188">
        <f t="shared" si="34"/>
        <v>142.332696</v>
      </c>
      <c r="R327" s="144"/>
    </row>
    <row r="328" spans="1:18" s="143" customFormat="1" x14ac:dyDescent="0.2">
      <c r="A328" s="172" t="s">
        <v>881</v>
      </c>
      <c r="B328" s="141" t="s">
        <v>883</v>
      </c>
      <c r="C328" s="142" t="s">
        <v>149</v>
      </c>
      <c r="D328" s="214">
        <v>9.6</v>
      </c>
      <c r="E328" s="179"/>
      <c r="F328" s="186">
        <v>9.2100000000000009</v>
      </c>
      <c r="G328" s="187">
        <v>33.86</v>
      </c>
      <c r="H328" s="188">
        <f t="shared" si="28"/>
        <v>43.07</v>
      </c>
      <c r="I328" s="162"/>
      <c r="J328" s="186">
        <f t="shared" si="29"/>
        <v>88.416000000000011</v>
      </c>
      <c r="K328" s="187">
        <f t="shared" si="30"/>
        <v>325.05599999999998</v>
      </c>
      <c r="L328" s="188">
        <f t="shared" si="31"/>
        <v>413.47199999999998</v>
      </c>
      <c r="M328" s="163"/>
      <c r="N328" s="202">
        <f t="shared" si="32"/>
        <v>98.985196799999997</v>
      </c>
      <c r="O328" s="164"/>
      <c r="P328" s="208">
        <f t="shared" si="33"/>
        <v>109.58279040000002</v>
      </c>
      <c r="Q328" s="188">
        <f t="shared" si="34"/>
        <v>512.45719680000002</v>
      </c>
      <c r="R328" s="144"/>
    </row>
    <row r="329" spans="1:18" s="143" customFormat="1" ht="25.5" x14ac:dyDescent="0.2">
      <c r="A329" s="172" t="s">
        <v>884</v>
      </c>
      <c r="B329" s="141" t="s">
        <v>886</v>
      </c>
      <c r="C329" s="142" t="s">
        <v>61</v>
      </c>
      <c r="D329" s="214">
        <v>15</v>
      </c>
      <c r="E329" s="179"/>
      <c r="F329" s="186">
        <v>4.21</v>
      </c>
      <c r="G329" s="187">
        <v>21.61</v>
      </c>
      <c r="H329" s="188">
        <f t="shared" si="28"/>
        <v>25.82</v>
      </c>
      <c r="I329" s="162"/>
      <c r="J329" s="186">
        <f t="shared" si="29"/>
        <v>63.15</v>
      </c>
      <c r="K329" s="187">
        <f t="shared" si="30"/>
        <v>324.14999999999998</v>
      </c>
      <c r="L329" s="188">
        <f t="shared" si="31"/>
        <v>387.29999999999995</v>
      </c>
      <c r="M329" s="163"/>
      <c r="N329" s="202">
        <f t="shared" si="32"/>
        <v>92.719619999999992</v>
      </c>
      <c r="O329" s="164"/>
      <c r="P329" s="208">
        <f t="shared" si="33"/>
        <v>78.268110000000007</v>
      </c>
      <c r="Q329" s="188">
        <f t="shared" si="34"/>
        <v>480.01961999999997</v>
      </c>
      <c r="R329" s="144"/>
    </row>
    <row r="330" spans="1:18" s="143" customFormat="1" ht="25.5" x14ac:dyDescent="0.2">
      <c r="A330" s="172" t="s">
        <v>887</v>
      </c>
      <c r="B330" s="141" t="s">
        <v>889</v>
      </c>
      <c r="C330" s="142" t="s">
        <v>61</v>
      </c>
      <c r="D330" s="214">
        <v>72</v>
      </c>
      <c r="E330" s="179"/>
      <c r="F330" s="186">
        <v>8.9</v>
      </c>
      <c r="G330" s="187">
        <v>103.5</v>
      </c>
      <c r="H330" s="188">
        <f t="shared" si="28"/>
        <v>112.4</v>
      </c>
      <c r="I330" s="162"/>
      <c r="J330" s="186">
        <f t="shared" si="29"/>
        <v>640.80000000000007</v>
      </c>
      <c r="K330" s="187">
        <f t="shared" si="30"/>
        <v>7452</v>
      </c>
      <c r="L330" s="188">
        <f t="shared" si="31"/>
        <v>8092.8</v>
      </c>
      <c r="M330" s="163"/>
      <c r="N330" s="202">
        <f t="shared" si="32"/>
        <v>1937.41632</v>
      </c>
      <c r="O330" s="164"/>
      <c r="P330" s="208">
        <f t="shared" si="33"/>
        <v>794.20752000000016</v>
      </c>
      <c r="Q330" s="188">
        <f t="shared" si="34"/>
        <v>10030.216320000001</v>
      </c>
      <c r="R330" s="144"/>
    </row>
    <row r="331" spans="1:18" s="143" customFormat="1" ht="25.5" x14ac:dyDescent="0.2">
      <c r="A331" s="172" t="s">
        <v>890</v>
      </c>
      <c r="B331" s="141" t="s">
        <v>892</v>
      </c>
      <c r="C331" s="142" t="s">
        <v>61</v>
      </c>
      <c r="D331" s="214">
        <v>44</v>
      </c>
      <c r="E331" s="179"/>
      <c r="F331" s="186">
        <v>8.9</v>
      </c>
      <c r="G331" s="187">
        <v>134.55000000000001</v>
      </c>
      <c r="H331" s="188">
        <f t="shared" si="28"/>
        <v>143.45000000000002</v>
      </c>
      <c r="I331" s="162"/>
      <c r="J331" s="186">
        <f t="shared" si="29"/>
        <v>391.6</v>
      </c>
      <c r="K331" s="187">
        <f t="shared" si="30"/>
        <v>5920.2000000000007</v>
      </c>
      <c r="L331" s="188">
        <f t="shared" si="31"/>
        <v>6311.8000000000011</v>
      </c>
      <c r="M331" s="163"/>
      <c r="N331" s="202">
        <f t="shared" si="32"/>
        <v>1511.0449200000003</v>
      </c>
      <c r="O331" s="164"/>
      <c r="P331" s="208">
        <f t="shared" si="33"/>
        <v>485.34904000000006</v>
      </c>
      <c r="Q331" s="188">
        <f t="shared" si="34"/>
        <v>7822.8449200000014</v>
      </c>
      <c r="R331" s="144"/>
    </row>
    <row r="332" spans="1:18" s="143" customFormat="1" ht="25.5" x14ac:dyDescent="0.2">
      <c r="A332" s="172" t="s">
        <v>893</v>
      </c>
      <c r="B332" s="141" t="s">
        <v>895</v>
      </c>
      <c r="C332" s="142" t="s">
        <v>61</v>
      </c>
      <c r="D332" s="214">
        <v>13</v>
      </c>
      <c r="E332" s="179"/>
      <c r="F332" s="186">
        <v>8.9</v>
      </c>
      <c r="G332" s="187">
        <v>60.87</v>
      </c>
      <c r="H332" s="188">
        <f t="shared" si="28"/>
        <v>69.77</v>
      </c>
      <c r="I332" s="162"/>
      <c r="J332" s="186">
        <f t="shared" si="29"/>
        <v>115.7</v>
      </c>
      <c r="K332" s="187">
        <f t="shared" si="30"/>
        <v>791.31</v>
      </c>
      <c r="L332" s="188">
        <f t="shared" si="31"/>
        <v>907.01</v>
      </c>
      <c r="M332" s="163"/>
      <c r="N332" s="202">
        <f t="shared" si="32"/>
        <v>217.138194</v>
      </c>
      <c r="O332" s="164"/>
      <c r="P332" s="208">
        <f t="shared" si="33"/>
        <v>143.39858000000001</v>
      </c>
      <c r="Q332" s="188">
        <f t="shared" si="34"/>
        <v>1124.1481940000001</v>
      </c>
      <c r="R332" s="144"/>
    </row>
    <row r="333" spans="1:18" s="143" customFormat="1" ht="25.5" x14ac:dyDescent="0.2">
      <c r="A333" s="172" t="s">
        <v>896</v>
      </c>
      <c r="B333" s="141" t="s">
        <v>898</v>
      </c>
      <c r="C333" s="142" t="s">
        <v>61</v>
      </c>
      <c r="D333" s="214">
        <v>53</v>
      </c>
      <c r="E333" s="179"/>
      <c r="F333" s="186">
        <v>8.9</v>
      </c>
      <c r="G333" s="187">
        <v>76.48</v>
      </c>
      <c r="H333" s="188">
        <f t="shared" si="28"/>
        <v>85.38000000000001</v>
      </c>
      <c r="I333" s="162"/>
      <c r="J333" s="186">
        <f t="shared" si="29"/>
        <v>471.70000000000005</v>
      </c>
      <c r="K333" s="187">
        <f t="shared" si="30"/>
        <v>4053.44</v>
      </c>
      <c r="L333" s="188">
        <f t="shared" si="31"/>
        <v>4525.1400000000003</v>
      </c>
      <c r="M333" s="163"/>
      <c r="N333" s="202">
        <f t="shared" si="32"/>
        <v>1083.318516</v>
      </c>
      <c r="O333" s="164"/>
      <c r="P333" s="208">
        <f t="shared" si="33"/>
        <v>584.62498000000005</v>
      </c>
      <c r="Q333" s="188">
        <f t="shared" si="34"/>
        <v>5608.4585160000006</v>
      </c>
      <c r="R333" s="144"/>
    </row>
    <row r="334" spans="1:18" s="143" customFormat="1" ht="25.5" x14ac:dyDescent="0.2">
      <c r="A334" s="172" t="s">
        <v>899</v>
      </c>
      <c r="B334" s="141" t="s">
        <v>901</v>
      </c>
      <c r="C334" s="142" t="s">
        <v>61</v>
      </c>
      <c r="D334" s="214">
        <v>15</v>
      </c>
      <c r="E334" s="179"/>
      <c r="F334" s="186">
        <v>8.9</v>
      </c>
      <c r="G334" s="187">
        <v>32.5</v>
      </c>
      <c r="H334" s="188">
        <f t="shared" si="28"/>
        <v>41.4</v>
      </c>
      <c r="I334" s="162"/>
      <c r="J334" s="186">
        <f t="shared" si="29"/>
        <v>133.5</v>
      </c>
      <c r="K334" s="187">
        <f t="shared" si="30"/>
        <v>487.5</v>
      </c>
      <c r="L334" s="188">
        <f t="shared" si="31"/>
        <v>621</v>
      </c>
      <c r="M334" s="163"/>
      <c r="N334" s="202">
        <f t="shared" si="32"/>
        <v>148.66740000000001</v>
      </c>
      <c r="O334" s="164"/>
      <c r="P334" s="208">
        <f t="shared" si="33"/>
        <v>165.4599</v>
      </c>
      <c r="Q334" s="188">
        <f t="shared" si="34"/>
        <v>769.66740000000004</v>
      </c>
      <c r="R334" s="144"/>
    </row>
    <row r="335" spans="1:18" s="143" customFormat="1" ht="38.25" x14ac:dyDescent="0.2">
      <c r="A335" s="172" t="s">
        <v>902</v>
      </c>
      <c r="B335" s="141" t="s">
        <v>904</v>
      </c>
      <c r="C335" s="142" t="s">
        <v>61</v>
      </c>
      <c r="D335" s="214">
        <v>1</v>
      </c>
      <c r="E335" s="179"/>
      <c r="F335" s="186">
        <v>44.52</v>
      </c>
      <c r="G335" s="187">
        <v>1198.1600000000001</v>
      </c>
      <c r="H335" s="188">
        <f t="shared" si="28"/>
        <v>1242.68</v>
      </c>
      <c r="I335" s="162"/>
      <c r="J335" s="186">
        <f t="shared" si="29"/>
        <v>44.52</v>
      </c>
      <c r="K335" s="187">
        <f t="shared" si="30"/>
        <v>1198.1600000000001</v>
      </c>
      <c r="L335" s="188">
        <f t="shared" si="31"/>
        <v>1242.68</v>
      </c>
      <c r="M335" s="163"/>
      <c r="N335" s="202">
        <f t="shared" si="32"/>
        <v>297.497592</v>
      </c>
      <c r="O335" s="164"/>
      <c r="P335" s="208">
        <f t="shared" si="33"/>
        <v>55.17808800000001</v>
      </c>
      <c r="Q335" s="188">
        <f t="shared" si="34"/>
        <v>1540.1775920000002</v>
      </c>
      <c r="R335" s="144"/>
    </row>
    <row r="336" spans="1:18" s="143" customFormat="1" ht="38.25" x14ac:dyDescent="0.2">
      <c r="A336" s="172" t="s">
        <v>905</v>
      </c>
      <c r="B336" s="141" t="s">
        <v>907</v>
      </c>
      <c r="C336" s="142" t="s">
        <v>61</v>
      </c>
      <c r="D336" s="214">
        <v>1</v>
      </c>
      <c r="E336" s="179"/>
      <c r="F336" s="186">
        <v>8.9</v>
      </c>
      <c r="G336" s="187">
        <v>103.53</v>
      </c>
      <c r="H336" s="188">
        <f t="shared" ref="H336:H399" si="35">G336+F336</f>
        <v>112.43</v>
      </c>
      <c r="I336" s="162"/>
      <c r="J336" s="186">
        <f t="shared" ref="J336:J399" si="36">F336*D336</f>
        <v>8.9</v>
      </c>
      <c r="K336" s="187">
        <f t="shared" ref="K336:K399" si="37">G336*D336</f>
        <v>103.53</v>
      </c>
      <c r="L336" s="188">
        <f t="shared" ref="L336:L399" si="38">K336+J336</f>
        <v>112.43</v>
      </c>
      <c r="M336" s="163"/>
      <c r="N336" s="202">
        <f t="shared" ref="N336:N399" si="39">Q$5*L336</f>
        <v>26.915742000000002</v>
      </c>
      <c r="O336" s="164"/>
      <c r="P336" s="208">
        <f t="shared" ref="P336:P399" si="40">J336*(1+Q$5)</f>
        <v>11.030660000000001</v>
      </c>
      <c r="Q336" s="188">
        <f t="shared" ref="Q336:Q399" si="41">L336*(1+Q$5)</f>
        <v>139.345742</v>
      </c>
      <c r="R336" s="144"/>
    </row>
    <row r="337" spans="1:18" s="143" customFormat="1" ht="38.25" x14ac:dyDescent="0.2">
      <c r="A337" s="172" t="s">
        <v>908</v>
      </c>
      <c r="B337" s="141" t="s">
        <v>910</v>
      </c>
      <c r="C337" s="142" t="s">
        <v>61</v>
      </c>
      <c r="D337" s="214">
        <v>10</v>
      </c>
      <c r="E337" s="179"/>
      <c r="F337" s="186">
        <v>8.9</v>
      </c>
      <c r="G337" s="187">
        <v>14.12</v>
      </c>
      <c r="H337" s="188">
        <f t="shared" si="35"/>
        <v>23.02</v>
      </c>
      <c r="I337" s="162"/>
      <c r="J337" s="186">
        <f t="shared" si="36"/>
        <v>89</v>
      </c>
      <c r="K337" s="187">
        <f t="shared" si="37"/>
        <v>141.19999999999999</v>
      </c>
      <c r="L337" s="188">
        <f t="shared" si="38"/>
        <v>230.2</v>
      </c>
      <c r="M337" s="163"/>
      <c r="N337" s="202">
        <f t="shared" si="39"/>
        <v>55.109879999999997</v>
      </c>
      <c r="O337" s="164"/>
      <c r="P337" s="208">
        <f t="shared" si="40"/>
        <v>110.3066</v>
      </c>
      <c r="Q337" s="188">
        <f t="shared" si="41"/>
        <v>285.30988000000002</v>
      </c>
      <c r="R337" s="144"/>
    </row>
    <row r="338" spans="1:18" s="143" customFormat="1" x14ac:dyDescent="0.2">
      <c r="A338" s="172" t="s">
        <v>911</v>
      </c>
      <c r="B338" s="141" t="s">
        <v>914</v>
      </c>
      <c r="C338" s="142" t="s">
        <v>61</v>
      </c>
      <c r="D338" s="214">
        <v>39</v>
      </c>
      <c r="E338" s="179"/>
      <c r="F338" s="186">
        <v>8.9600000000000009</v>
      </c>
      <c r="G338" s="187">
        <v>16.440000000000001</v>
      </c>
      <c r="H338" s="188">
        <f t="shared" si="35"/>
        <v>25.400000000000002</v>
      </c>
      <c r="I338" s="162"/>
      <c r="J338" s="186">
        <f t="shared" si="36"/>
        <v>349.44000000000005</v>
      </c>
      <c r="K338" s="187">
        <f t="shared" si="37"/>
        <v>641.16000000000008</v>
      </c>
      <c r="L338" s="188">
        <f t="shared" si="38"/>
        <v>990.60000000000014</v>
      </c>
      <c r="M338" s="163"/>
      <c r="N338" s="202">
        <f t="shared" si="39"/>
        <v>237.14964000000003</v>
      </c>
      <c r="O338" s="164"/>
      <c r="P338" s="208">
        <f t="shared" si="40"/>
        <v>433.09593600000011</v>
      </c>
      <c r="Q338" s="188">
        <f t="shared" si="41"/>
        <v>1227.7496400000002</v>
      </c>
      <c r="R338" s="144"/>
    </row>
    <row r="339" spans="1:18" s="143" customFormat="1" x14ac:dyDescent="0.2">
      <c r="A339" s="172" t="s">
        <v>915</v>
      </c>
      <c r="B339" s="141" t="s">
        <v>917</v>
      </c>
      <c r="C339" s="142" t="s">
        <v>61</v>
      </c>
      <c r="D339" s="214">
        <v>18.079999999999998</v>
      </c>
      <c r="E339" s="179"/>
      <c r="F339" s="186">
        <v>35.85</v>
      </c>
      <c r="G339" s="187">
        <v>125.23</v>
      </c>
      <c r="H339" s="188">
        <f t="shared" si="35"/>
        <v>161.08000000000001</v>
      </c>
      <c r="I339" s="162"/>
      <c r="J339" s="186">
        <f t="shared" si="36"/>
        <v>648.16800000000001</v>
      </c>
      <c r="K339" s="187">
        <f t="shared" si="37"/>
        <v>2264.1583999999998</v>
      </c>
      <c r="L339" s="188">
        <f t="shared" si="38"/>
        <v>2912.3263999999999</v>
      </c>
      <c r="M339" s="163"/>
      <c r="N339" s="202">
        <f t="shared" si="39"/>
        <v>697.21094015999995</v>
      </c>
      <c r="O339" s="164"/>
      <c r="P339" s="208">
        <f t="shared" si="40"/>
        <v>803.33941920000007</v>
      </c>
      <c r="Q339" s="188">
        <f t="shared" si="41"/>
        <v>3609.53734016</v>
      </c>
      <c r="R339" s="144"/>
    </row>
    <row r="340" spans="1:18" s="143" customFormat="1" x14ac:dyDescent="0.2">
      <c r="A340" s="172" t="s">
        <v>918</v>
      </c>
      <c r="B340" s="141" t="s">
        <v>920</v>
      </c>
      <c r="C340" s="142" t="s">
        <v>149</v>
      </c>
      <c r="D340" s="214">
        <v>110</v>
      </c>
      <c r="E340" s="179"/>
      <c r="F340" s="186">
        <v>8.9600000000000009</v>
      </c>
      <c r="G340" s="187">
        <v>9.5399999999999991</v>
      </c>
      <c r="H340" s="188">
        <f t="shared" si="35"/>
        <v>18.5</v>
      </c>
      <c r="I340" s="162"/>
      <c r="J340" s="186">
        <f t="shared" si="36"/>
        <v>985.60000000000014</v>
      </c>
      <c r="K340" s="187">
        <f t="shared" si="37"/>
        <v>1049.3999999999999</v>
      </c>
      <c r="L340" s="188">
        <f t="shared" si="38"/>
        <v>2035</v>
      </c>
      <c r="M340" s="163"/>
      <c r="N340" s="202">
        <f t="shared" si="39"/>
        <v>487.17900000000003</v>
      </c>
      <c r="O340" s="164"/>
      <c r="P340" s="208">
        <f t="shared" si="40"/>
        <v>1221.5526400000003</v>
      </c>
      <c r="Q340" s="188">
        <f t="shared" si="41"/>
        <v>2522.1790000000001</v>
      </c>
      <c r="R340" s="144"/>
    </row>
    <row r="341" spans="1:18" s="143" customFormat="1" ht="25.5" x14ac:dyDescent="0.2">
      <c r="A341" s="172" t="s">
        <v>921</v>
      </c>
      <c r="B341" s="141" t="s">
        <v>923</v>
      </c>
      <c r="C341" s="142" t="s">
        <v>61</v>
      </c>
      <c r="D341" s="214">
        <v>220</v>
      </c>
      <c r="E341" s="179"/>
      <c r="F341" s="186">
        <v>0</v>
      </c>
      <c r="G341" s="187">
        <v>4.75</v>
      </c>
      <c r="H341" s="188">
        <f t="shared" si="35"/>
        <v>4.75</v>
      </c>
      <c r="I341" s="162"/>
      <c r="J341" s="186">
        <f t="shared" si="36"/>
        <v>0</v>
      </c>
      <c r="K341" s="187">
        <f t="shared" si="37"/>
        <v>1045</v>
      </c>
      <c r="L341" s="188">
        <f t="shared" si="38"/>
        <v>1045</v>
      </c>
      <c r="M341" s="163"/>
      <c r="N341" s="202">
        <f t="shared" si="39"/>
        <v>250.173</v>
      </c>
      <c r="O341" s="164"/>
      <c r="P341" s="208">
        <f t="shared" si="40"/>
        <v>0</v>
      </c>
      <c r="Q341" s="188">
        <f t="shared" si="41"/>
        <v>1295.173</v>
      </c>
      <c r="R341" s="144"/>
    </row>
    <row r="342" spans="1:18" s="143" customFormat="1" ht="38.25" x14ac:dyDescent="0.2">
      <c r="A342" s="172" t="s">
        <v>924</v>
      </c>
      <c r="B342" s="141" t="s">
        <v>926</v>
      </c>
      <c r="C342" s="142" t="s">
        <v>149</v>
      </c>
      <c r="D342" s="214">
        <v>15.69</v>
      </c>
      <c r="E342" s="179"/>
      <c r="F342" s="186">
        <v>13.21</v>
      </c>
      <c r="G342" s="187">
        <v>84.37</v>
      </c>
      <c r="H342" s="188">
        <f t="shared" si="35"/>
        <v>97.580000000000013</v>
      </c>
      <c r="I342" s="162"/>
      <c r="J342" s="186">
        <f t="shared" si="36"/>
        <v>207.26490000000001</v>
      </c>
      <c r="K342" s="187">
        <f t="shared" si="37"/>
        <v>1323.7653</v>
      </c>
      <c r="L342" s="188">
        <f t="shared" si="38"/>
        <v>1531.0302000000001</v>
      </c>
      <c r="M342" s="163"/>
      <c r="N342" s="202">
        <f t="shared" si="39"/>
        <v>366.52862988000004</v>
      </c>
      <c r="O342" s="164"/>
      <c r="P342" s="208">
        <f t="shared" si="40"/>
        <v>256.88411706000005</v>
      </c>
      <c r="Q342" s="188">
        <f t="shared" si="41"/>
        <v>1897.5588298800003</v>
      </c>
      <c r="R342" s="144"/>
    </row>
    <row r="343" spans="1:18" s="170" customFormat="1" x14ac:dyDescent="0.2">
      <c r="A343" s="174" t="s">
        <v>927</v>
      </c>
      <c r="B343" s="165" t="s">
        <v>928</v>
      </c>
      <c r="C343" s="165"/>
      <c r="D343" s="216"/>
      <c r="E343" s="181"/>
      <c r="F343" s="221">
        <f>SUM(Q344:Q354)</f>
        <v>39411.145427080002</v>
      </c>
      <c r="G343" s="193"/>
      <c r="H343" s="194"/>
      <c r="I343" s="166"/>
      <c r="J343" s="192"/>
      <c r="K343" s="193"/>
      <c r="L343" s="194"/>
      <c r="M343" s="167"/>
      <c r="N343" s="204"/>
      <c r="O343" s="168"/>
      <c r="P343" s="210"/>
      <c r="Q343" s="194"/>
      <c r="R343" s="169"/>
    </row>
    <row r="344" spans="1:18" s="143" customFormat="1" ht="25.5" x14ac:dyDescent="0.2">
      <c r="A344" s="172" t="s">
        <v>929</v>
      </c>
      <c r="B344" s="141" t="s">
        <v>931</v>
      </c>
      <c r="C344" s="142" t="s">
        <v>149</v>
      </c>
      <c r="D344" s="214">
        <v>2593.84</v>
      </c>
      <c r="E344" s="179"/>
      <c r="F344" s="186">
        <v>0.08</v>
      </c>
      <c r="G344" s="187">
        <v>5.38</v>
      </c>
      <c r="H344" s="188">
        <f t="shared" si="35"/>
        <v>5.46</v>
      </c>
      <c r="I344" s="162"/>
      <c r="J344" s="186">
        <f t="shared" si="36"/>
        <v>207.50720000000001</v>
      </c>
      <c r="K344" s="187">
        <f t="shared" si="37"/>
        <v>13954.859200000001</v>
      </c>
      <c r="L344" s="188">
        <f t="shared" si="38"/>
        <v>14162.366400000001</v>
      </c>
      <c r="M344" s="163"/>
      <c r="N344" s="202">
        <f t="shared" si="39"/>
        <v>3390.47051616</v>
      </c>
      <c r="O344" s="164"/>
      <c r="P344" s="208">
        <f t="shared" si="40"/>
        <v>257.18442368000001</v>
      </c>
      <c r="Q344" s="188">
        <f t="shared" si="41"/>
        <v>17552.836916160002</v>
      </c>
      <c r="R344" s="144"/>
    </row>
    <row r="345" spans="1:18" s="143" customFormat="1" ht="25.5" x14ac:dyDescent="0.2">
      <c r="A345" s="172" t="s">
        <v>932</v>
      </c>
      <c r="B345" s="141" t="s">
        <v>934</v>
      </c>
      <c r="C345" s="142" t="s">
        <v>61</v>
      </c>
      <c r="D345" s="214">
        <v>7</v>
      </c>
      <c r="E345" s="179"/>
      <c r="F345" s="186">
        <v>189.24</v>
      </c>
      <c r="G345" s="187">
        <v>369.78</v>
      </c>
      <c r="H345" s="188">
        <f t="shared" si="35"/>
        <v>559.02</v>
      </c>
      <c r="I345" s="162"/>
      <c r="J345" s="186">
        <f t="shared" si="36"/>
        <v>1324.68</v>
      </c>
      <c r="K345" s="187">
        <f t="shared" si="37"/>
        <v>2588.46</v>
      </c>
      <c r="L345" s="188">
        <f t="shared" si="38"/>
        <v>3913.1400000000003</v>
      </c>
      <c r="M345" s="163"/>
      <c r="N345" s="202">
        <f t="shared" si="39"/>
        <v>936.80571600000007</v>
      </c>
      <c r="O345" s="164"/>
      <c r="P345" s="208">
        <f t="shared" si="40"/>
        <v>1641.8083920000001</v>
      </c>
      <c r="Q345" s="188">
        <f t="shared" si="41"/>
        <v>4849.9457160000002</v>
      </c>
      <c r="R345" s="144"/>
    </row>
    <row r="346" spans="1:18" s="143" customFormat="1" ht="25.5" x14ac:dyDescent="0.2">
      <c r="A346" s="172" t="s">
        <v>935</v>
      </c>
      <c r="B346" s="141" t="s">
        <v>937</v>
      </c>
      <c r="C346" s="142" t="s">
        <v>61</v>
      </c>
      <c r="D346" s="214">
        <v>102</v>
      </c>
      <c r="E346" s="179"/>
      <c r="F346" s="186">
        <v>6.28</v>
      </c>
      <c r="G346" s="187">
        <v>33.76</v>
      </c>
      <c r="H346" s="188">
        <f t="shared" si="35"/>
        <v>40.04</v>
      </c>
      <c r="I346" s="162"/>
      <c r="J346" s="186">
        <f t="shared" si="36"/>
        <v>640.56000000000006</v>
      </c>
      <c r="K346" s="187">
        <f t="shared" si="37"/>
        <v>3443.52</v>
      </c>
      <c r="L346" s="188">
        <f t="shared" si="38"/>
        <v>4084.08</v>
      </c>
      <c r="M346" s="163"/>
      <c r="N346" s="202">
        <f t="shared" si="39"/>
        <v>977.72875199999999</v>
      </c>
      <c r="O346" s="164"/>
      <c r="P346" s="208">
        <f t="shared" si="40"/>
        <v>793.91006400000015</v>
      </c>
      <c r="Q346" s="188">
        <f t="shared" si="41"/>
        <v>5061.8087519999999</v>
      </c>
      <c r="R346" s="144"/>
    </row>
    <row r="347" spans="1:18" s="143" customFormat="1" ht="25.5" x14ac:dyDescent="0.2">
      <c r="A347" s="172" t="s">
        <v>938</v>
      </c>
      <c r="B347" s="141" t="s">
        <v>820</v>
      </c>
      <c r="C347" s="142" t="s">
        <v>61</v>
      </c>
      <c r="D347" s="214">
        <v>1</v>
      </c>
      <c r="E347" s="179"/>
      <c r="F347" s="186">
        <v>10.55</v>
      </c>
      <c r="G347" s="187">
        <v>25.63</v>
      </c>
      <c r="H347" s="188">
        <f t="shared" si="35"/>
        <v>36.18</v>
      </c>
      <c r="I347" s="162"/>
      <c r="J347" s="186">
        <f t="shared" si="36"/>
        <v>10.55</v>
      </c>
      <c r="K347" s="187">
        <f t="shared" si="37"/>
        <v>25.63</v>
      </c>
      <c r="L347" s="188">
        <f t="shared" si="38"/>
        <v>36.18</v>
      </c>
      <c r="M347" s="163"/>
      <c r="N347" s="202">
        <f t="shared" si="39"/>
        <v>8.6614920000000009</v>
      </c>
      <c r="O347" s="164"/>
      <c r="P347" s="208">
        <f t="shared" si="40"/>
        <v>13.075670000000002</v>
      </c>
      <c r="Q347" s="188">
        <f t="shared" si="41"/>
        <v>44.841492000000002</v>
      </c>
      <c r="R347" s="144"/>
    </row>
    <row r="348" spans="1:18" s="143" customFormat="1" x14ac:dyDescent="0.2">
      <c r="A348" s="172" t="s">
        <v>939</v>
      </c>
      <c r="B348" s="141" t="s">
        <v>940</v>
      </c>
      <c r="C348" s="142" t="s">
        <v>61</v>
      </c>
      <c r="D348" s="214">
        <v>10</v>
      </c>
      <c r="E348" s="179"/>
      <c r="F348" s="186">
        <v>4.5</v>
      </c>
      <c r="G348" s="187">
        <v>3.6</v>
      </c>
      <c r="H348" s="188">
        <f t="shared" si="35"/>
        <v>8.1</v>
      </c>
      <c r="I348" s="162"/>
      <c r="J348" s="186">
        <f t="shared" si="36"/>
        <v>45</v>
      </c>
      <c r="K348" s="187">
        <f t="shared" si="37"/>
        <v>36</v>
      </c>
      <c r="L348" s="188">
        <f t="shared" si="38"/>
        <v>81</v>
      </c>
      <c r="M348" s="163"/>
      <c r="N348" s="202">
        <f t="shared" si="39"/>
        <v>19.391400000000001</v>
      </c>
      <c r="O348" s="164"/>
      <c r="P348" s="208">
        <f t="shared" si="40"/>
        <v>55.773000000000003</v>
      </c>
      <c r="Q348" s="188">
        <f t="shared" si="41"/>
        <v>100.3914</v>
      </c>
      <c r="R348" s="144"/>
    </row>
    <row r="349" spans="1:18" s="143" customFormat="1" x14ac:dyDescent="0.2">
      <c r="A349" s="172" t="s">
        <v>941</v>
      </c>
      <c r="B349" s="141" t="s">
        <v>943</v>
      </c>
      <c r="C349" s="142" t="s">
        <v>61</v>
      </c>
      <c r="D349" s="214">
        <v>46</v>
      </c>
      <c r="E349" s="179"/>
      <c r="F349" s="186">
        <v>5.17</v>
      </c>
      <c r="G349" s="187">
        <v>5.39</v>
      </c>
      <c r="H349" s="188">
        <f t="shared" si="35"/>
        <v>10.559999999999999</v>
      </c>
      <c r="I349" s="162"/>
      <c r="J349" s="186">
        <f t="shared" si="36"/>
        <v>237.82</v>
      </c>
      <c r="K349" s="187">
        <f t="shared" si="37"/>
        <v>247.94</v>
      </c>
      <c r="L349" s="188">
        <f t="shared" si="38"/>
        <v>485.76</v>
      </c>
      <c r="M349" s="163"/>
      <c r="N349" s="202">
        <f t="shared" si="39"/>
        <v>116.290944</v>
      </c>
      <c r="O349" s="164"/>
      <c r="P349" s="208">
        <f t="shared" si="40"/>
        <v>294.75410800000003</v>
      </c>
      <c r="Q349" s="188">
        <f t="shared" si="41"/>
        <v>602.05094400000007</v>
      </c>
      <c r="R349" s="144"/>
    </row>
    <row r="350" spans="1:18" s="143" customFormat="1" ht="38.25" x14ac:dyDescent="0.2">
      <c r="A350" s="172" t="s">
        <v>944</v>
      </c>
      <c r="B350" s="141" t="s">
        <v>945</v>
      </c>
      <c r="C350" s="142" t="s">
        <v>149</v>
      </c>
      <c r="D350" s="214">
        <v>76.959999999999994</v>
      </c>
      <c r="E350" s="179"/>
      <c r="F350" s="186">
        <v>5</v>
      </c>
      <c r="G350" s="187">
        <v>6.19</v>
      </c>
      <c r="H350" s="188">
        <f t="shared" si="35"/>
        <v>11.190000000000001</v>
      </c>
      <c r="I350" s="162"/>
      <c r="J350" s="186">
        <f t="shared" si="36"/>
        <v>384.79999999999995</v>
      </c>
      <c r="K350" s="187">
        <f t="shared" si="37"/>
        <v>476.38240000000002</v>
      </c>
      <c r="L350" s="188">
        <f t="shared" si="38"/>
        <v>861.18239999999992</v>
      </c>
      <c r="M350" s="163"/>
      <c r="N350" s="202">
        <f t="shared" si="39"/>
        <v>206.16706655999999</v>
      </c>
      <c r="O350" s="164"/>
      <c r="P350" s="208">
        <f t="shared" si="40"/>
        <v>476.92111999999997</v>
      </c>
      <c r="Q350" s="188">
        <f t="shared" si="41"/>
        <v>1067.3494665599999</v>
      </c>
      <c r="R350" s="144"/>
    </row>
    <row r="351" spans="1:18" s="143" customFormat="1" ht="38.25" x14ac:dyDescent="0.2">
      <c r="A351" s="172" t="s">
        <v>946</v>
      </c>
      <c r="B351" s="141" t="s">
        <v>947</v>
      </c>
      <c r="C351" s="142" t="s">
        <v>149</v>
      </c>
      <c r="D351" s="214">
        <v>108.57</v>
      </c>
      <c r="E351" s="179"/>
      <c r="F351" s="186">
        <v>4.3899999999999997</v>
      </c>
      <c r="G351" s="187">
        <v>4.1900000000000004</v>
      </c>
      <c r="H351" s="188">
        <f t="shared" si="35"/>
        <v>8.58</v>
      </c>
      <c r="I351" s="162"/>
      <c r="J351" s="186">
        <f t="shared" si="36"/>
        <v>476.62229999999994</v>
      </c>
      <c r="K351" s="187">
        <f t="shared" si="37"/>
        <v>454.9083</v>
      </c>
      <c r="L351" s="188">
        <f t="shared" si="38"/>
        <v>931.53059999999994</v>
      </c>
      <c r="M351" s="163"/>
      <c r="N351" s="202">
        <f t="shared" si="39"/>
        <v>223.00842563999998</v>
      </c>
      <c r="O351" s="164"/>
      <c r="P351" s="208">
        <f t="shared" si="40"/>
        <v>590.72567861999994</v>
      </c>
      <c r="Q351" s="188">
        <f t="shared" si="41"/>
        <v>1154.5390256399999</v>
      </c>
      <c r="R351" s="144"/>
    </row>
    <row r="352" spans="1:18" s="143" customFormat="1" ht="38.25" x14ac:dyDescent="0.2">
      <c r="A352" s="172" t="s">
        <v>948</v>
      </c>
      <c r="B352" s="141" t="s">
        <v>950</v>
      </c>
      <c r="C352" s="142" t="s">
        <v>149</v>
      </c>
      <c r="D352" s="214">
        <v>8.6</v>
      </c>
      <c r="E352" s="179"/>
      <c r="F352" s="186">
        <v>5.72</v>
      </c>
      <c r="G352" s="187">
        <v>5.97</v>
      </c>
      <c r="H352" s="188">
        <f t="shared" si="35"/>
        <v>11.69</v>
      </c>
      <c r="I352" s="162"/>
      <c r="J352" s="186">
        <f t="shared" si="36"/>
        <v>49.191999999999993</v>
      </c>
      <c r="K352" s="187">
        <f t="shared" si="37"/>
        <v>51.341999999999999</v>
      </c>
      <c r="L352" s="188">
        <f t="shared" si="38"/>
        <v>100.53399999999999</v>
      </c>
      <c r="M352" s="163"/>
      <c r="N352" s="202">
        <f t="shared" si="39"/>
        <v>24.067839599999999</v>
      </c>
      <c r="O352" s="164"/>
      <c r="P352" s="208">
        <f t="shared" si="40"/>
        <v>60.968564799999996</v>
      </c>
      <c r="Q352" s="188">
        <f t="shared" si="41"/>
        <v>124.60183959999999</v>
      </c>
      <c r="R352" s="144"/>
    </row>
    <row r="353" spans="1:18" s="143" customFormat="1" ht="38.25" x14ac:dyDescent="0.2">
      <c r="A353" s="172" t="s">
        <v>951</v>
      </c>
      <c r="B353" s="141" t="s">
        <v>926</v>
      </c>
      <c r="C353" s="142" t="s">
        <v>149</v>
      </c>
      <c r="D353" s="214">
        <v>54.06</v>
      </c>
      <c r="E353" s="179"/>
      <c r="F353" s="186">
        <v>13.21</v>
      </c>
      <c r="G353" s="187">
        <v>84.37</v>
      </c>
      <c r="H353" s="188">
        <f t="shared" si="35"/>
        <v>97.580000000000013</v>
      </c>
      <c r="I353" s="162"/>
      <c r="J353" s="186">
        <f t="shared" si="36"/>
        <v>714.13260000000002</v>
      </c>
      <c r="K353" s="187">
        <f t="shared" si="37"/>
        <v>4561.0422000000008</v>
      </c>
      <c r="L353" s="188">
        <f t="shared" si="38"/>
        <v>5275.1748000000007</v>
      </c>
      <c r="M353" s="163"/>
      <c r="N353" s="202">
        <f t="shared" si="39"/>
        <v>1262.8768471200001</v>
      </c>
      <c r="O353" s="164"/>
      <c r="P353" s="208">
        <f t="shared" si="40"/>
        <v>885.09594444000004</v>
      </c>
      <c r="Q353" s="188">
        <f t="shared" si="41"/>
        <v>6538.0516471200008</v>
      </c>
      <c r="R353" s="144"/>
    </row>
    <row r="354" spans="1:18" s="143" customFormat="1" x14ac:dyDescent="0.2">
      <c r="A354" s="172" t="s">
        <v>952</v>
      </c>
      <c r="B354" s="141" t="s">
        <v>954</v>
      </c>
      <c r="C354" s="142" t="s">
        <v>357</v>
      </c>
      <c r="D354" s="214">
        <v>102</v>
      </c>
      <c r="E354" s="179"/>
      <c r="F354" s="186">
        <v>0</v>
      </c>
      <c r="G354" s="187">
        <v>18.309999999999999</v>
      </c>
      <c r="H354" s="188">
        <f t="shared" si="35"/>
        <v>18.309999999999999</v>
      </c>
      <c r="I354" s="162"/>
      <c r="J354" s="186">
        <f t="shared" si="36"/>
        <v>0</v>
      </c>
      <c r="K354" s="187">
        <f t="shared" si="37"/>
        <v>1867.62</v>
      </c>
      <c r="L354" s="188">
        <f t="shared" si="38"/>
        <v>1867.62</v>
      </c>
      <c r="M354" s="163"/>
      <c r="N354" s="202">
        <f t="shared" si="39"/>
        <v>447.108228</v>
      </c>
      <c r="O354" s="164"/>
      <c r="P354" s="208">
        <f t="shared" si="40"/>
        <v>0</v>
      </c>
      <c r="Q354" s="188">
        <f t="shared" si="41"/>
        <v>2314.7282279999999</v>
      </c>
      <c r="R354" s="144"/>
    </row>
    <row r="355" spans="1:18" s="32" customFormat="1" x14ac:dyDescent="0.2">
      <c r="A355" s="171" t="s">
        <v>955</v>
      </c>
      <c r="B355" s="146" t="s">
        <v>956</v>
      </c>
      <c r="C355" s="146"/>
      <c r="D355" s="213"/>
      <c r="E355" s="178"/>
      <c r="F355" s="219">
        <f>F356+F361+F368+F381+F387+F392+F401+F412+F420</f>
        <v>125994.55573486001</v>
      </c>
      <c r="G355" s="184"/>
      <c r="H355" s="185"/>
      <c r="I355" s="147"/>
      <c r="J355" s="183"/>
      <c r="K355" s="184"/>
      <c r="L355" s="185"/>
      <c r="M355" s="148"/>
      <c r="N355" s="201"/>
      <c r="O355" s="149"/>
      <c r="P355" s="207"/>
      <c r="Q355" s="185"/>
      <c r="R355" s="33"/>
    </row>
    <row r="356" spans="1:18" s="155" customFormat="1" x14ac:dyDescent="0.2">
      <c r="A356" s="173" t="s">
        <v>957</v>
      </c>
      <c r="B356" s="150" t="s">
        <v>958</v>
      </c>
      <c r="C356" s="150"/>
      <c r="D356" s="215"/>
      <c r="E356" s="180"/>
      <c r="F356" s="220">
        <f>SUM(Q357:Q360)</f>
        <v>6117.4862929999999</v>
      </c>
      <c r="G356" s="190"/>
      <c r="H356" s="191"/>
      <c r="I356" s="151"/>
      <c r="J356" s="189"/>
      <c r="K356" s="190"/>
      <c r="L356" s="191"/>
      <c r="M356" s="152"/>
      <c r="N356" s="203"/>
      <c r="O356" s="153"/>
      <c r="P356" s="209"/>
      <c r="Q356" s="191"/>
      <c r="R356" s="154"/>
    </row>
    <row r="357" spans="1:18" s="143" customFormat="1" ht="25.5" x14ac:dyDescent="0.2">
      <c r="A357" s="172" t="s">
        <v>959</v>
      </c>
      <c r="B357" s="141" t="s">
        <v>960</v>
      </c>
      <c r="C357" s="142" t="s">
        <v>42</v>
      </c>
      <c r="D357" s="214">
        <v>250.5</v>
      </c>
      <c r="E357" s="179"/>
      <c r="F357" s="186">
        <v>11.44</v>
      </c>
      <c r="G357" s="187">
        <v>0</v>
      </c>
      <c r="H357" s="188">
        <f t="shared" si="35"/>
        <v>11.44</v>
      </c>
      <c r="I357" s="162"/>
      <c r="J357" s="186">
        <f t="shared" si="36"/>
        <v>2865.72</v>
      </c>
      <c r="K357" s="187">
        <f t="shared" si="37"/>
        <v>0</v>
      </c>
      <c r="L357" s="188">
        <f t="shared" si="38"/>
        <v>2865.72</v>
      </c>
      <c r="M357" s="163"/>
      <c r="N357" s="202">
        <f t="shared" si="39"/>
        <v>686.05336799999998</v>
      </c>
      <c r="O357" s="164"/>
      <c r="P357" s="208">
        <f t="shared" si="40"/>
        <v>3551.7733680000001</v>
      </c>
      <c r="Q357" s="188">
        <f t="shared" si="41"/>
        <v>3551.7733680000001</v>
      </c>
      <c r="R357" s="144"/>
    </row>
    <row r="358" spans="1:18" s="143" customFormat="1" x14ac:dyDescent="0.2">
      <c r="A358" s="172" t="s">
        <v>961</v>
      </c>
      <c r="B358" s="141" t="s">
        <v>963</v>
      </c>
      <c r="C358" s="142" t="s">
        <v>42</v>
      </c>
      <c r="D358" s="214">
        <v>95.5</v>
      </c>
      <c r="E358" s="179"/>
      <c r="F358" s="186">
        <v>9.27</v>
      </c>
      <c r="G358" s="187">
        <v>3.7</v>
      </c>
      <c r="H358" s="188">
        <f t="shared" si="35"/>
        <v>12.969999999999999</v>
      </c>
      <c r="I358" s="162"/>
      <c r="J358" s="186">
        <f t="shared" si="36"/>
        <v>885.28499999999997</v>
      </c>
      <c r="K358" s="187">
        <f t="shared" si="37"/>
        <v>353.35</v>
      </c>
      <c r="L358" s="188">
        <f t="shared" si="38"/>
        <v>1238.635</v>
      </c>
      <c r="M358" s="163"/>
      <c r="N358" s="202">
        <f t="shared" si="39"/>
        <v>296.52921900000001</v>
      </c>
      <c r="O358" s="164"/>
      <c r="P358" s="208">
        <f t="shared" si="40"/>
        <v>1097.222229</v>
      </c>
      <c r="Q358" s="188">
        <f t="shared" si="41"/>
        <v>1535.164219</v>
      </c>
      <c r="R358" s="144"/>
    </row>
    <row r="359" spans="1:18" s="143" customFormat="1" x14ac:dyDescent="0.2">
      <c r="A359" s="172" t="s">
        <v>964</v>
      </c>
      <c r="B359" s="141" t="s">
        <v>966</v>
      </c>
      <c r="C359" s="142" t="s">
        <v>42</v>
      </c>
      <c r="D359" s="214">
        <v>8.5</v>
      </c>
      <c r="E359" s="179"/>
      <c r="F359" s="186">
        <v>7.04</v>
      </c>
      <c r="G359" s="187">
        <v>0</v>
      </c>
      <c r="H359" s="188">
        <f t="shared" si="35"/>
        <v>7.04</v>
      </c>
      <c r="I359" s="162"/>
      <c r="J359" s="186">
        <f t="shared" si="36"/>
        <v>59.84</v>
      </c>
      <c r="K359" s="187">
        <f t="shared" si="37"/>
        <v>0</v>
      </c>
      <c r="L359" s="188">
        <f t="shared" si="38"/>
        <v>59.84</v>
      </c>
      <c r="M359" s="163"/>
      <c r="N359" s="202">
        <f t="shared" si="39"/>
        <v>14.325696000000001</v>
      </c>
      <c r="O359" s="164"/>
      <c r="P359" s="208">
        <f t="shared" si="40"/>
        <v>74.165696000000011</v>
      </c>
      <c r="Q359" s="188">
        <f t="shared" si="41"/>
        <v>74.165696000000011</v>
      </c>
      <c r="R359" s="144"/>
    </row>
    <row r="360" spans="1:18" s="143" customFormat="1" x14ac:dyDescent="0.2">
      <c r="A360" s="172" t="s">
        <v>967</v>
      </c>
      <c r="B360" s="141" t="s">
        <v>969</v>
      </c>
      <c r="C360" s="142" t="s">
        <v>288</v>
      </c>
      <c r="D360" s="214">
        <v>115</v>
      </c>
      <c r="E360" s="179"/>
      <c r="F360" s="186">
        <v>6.71</v>
      </c>
      <c r="G360" s="187">
        <v>0</v>
      </c>
      <c r="H360" s="188">
        <f t="shared" si="35"/>
        <v>6.71</v>
      </c>
      <c r="I360" s="162"/>
      <c r="J360" s="186">
        <f t="shared" si="36"/>
        <v>771.65</v>
      </c>
      <c r="K360" s="187">
        <f t="shared" si="37"/>
        <v>0</v>
      </c>
      <c r="L360" s="188">
        <f t="shared" si="38"/>
        <v>771.65</v>
      </c>
      <c r="M360" s="163"/>
      <c r="N360" s="202">
        <f t="shared" si="39"/>
        <v>184.73301000000001</v>
      </c>
      <c r="O360" s="164"/>
      <c r="P360" s="208">
        <f t="shared" si="40"/>
        <v>956.38301000000001</v>
      </c>
      <c r="Q360" s="188">
        <f t="shared" si="41"/>
        <v>956.38301000000001</v>
      </c>
      <c r="R360" s="144"/>
    </row>
    <row r="361" spans="1:18" s="155" customFormat="1" x14ac:dyDescent="0.2">
      <c r="A361" s="173" t="s">
        <v>970</v>
      </c>
      <c r="B361" s="150" t="s">
        <v>971</v>
      </c>
      <c r="C361" s="150"/>
      <c r="D361" s="215"/>
      <c r="E361" s="180"/>
      <c r="F361" s="220">
        <f>SUM(Q362:Q367)</f>
        <v>33928.604745600001</v>
      </c>
      <c r="G361" s="190"/>
      <c r="H361" s="191"/>
      <c r="I361" s="151"/>
      <c r="J361" s="189"/>
      <c r="K361" s="190"/>
      <c r="L361" s="191"/>
      <c r="M361" s="152"/>
      <c r="N361" s="203"/>
      <c r="O361" s="153"/>
      <c r="P361" s="209"/>
      <c r="Q361" s="191"/>
      <c r="R361" s="154"/>
    </row>
    <row r="362" spans="1:18" s="143" customFormat="1" ht="38.25" x14ac:dyDescent="0.2">
      <c r="A362" s="172" t="s">
        <v>972</v>
      </c>
      <c r="B362" s="141" t="s">
        <v>974</v>
      </c>
      <c r="C362" s="142" t="s">
        <v>42</v>
      </c>
      <c r="D362" s="214">
        <v>7.1</v>
      </c>
      <c r="E362" s="179"/>
      <c r="F362" s="186">
        <v>6.66</v>
      </c>
      <c r="G362" s="187">
        <v>11.4</v>
      </c>
      <c r="H362" s="188">
        <f t="shared" si="35"/>
        <v>18.060000000000002</v>
      </c>
      <c r="I362" s="162"/>
      <c r="J362" s="186">
        <f t="shared" si="36"/>
        <v>47.286000000000001</v>
      </c>
      <c r="K362" s="187">
        <f t="shared" si="37"/>
        <v>80.94</v>
      </c>
      <c r="L362" s="188">
        <f t="shared" si="38"/>
        <v>128.226</v>
      </c>
      <c r="M362" s="163"/>
      <c r="N362" s="202">
        <f t="shared" si="39"/>
        <v>30.6973044</v>
      </c>
      <c r="O362" s="164"/>
      <c r="P362" s="208">
        <f t="shared" si="40"/>
        <v>58.606268400000005</v>
      </c>
      <c r="Q362" s="188">
        <f t="shared" si="41"/>
        <v>158.92330440000001</v>
      </c>
      <c r="R362" s="144"/>
    </row>
    <row r="363" spans="1:18" s="143" customFormat="1" ht="25.5" x14ac:dyDescent="0.2">
      <c r="A363" s="172" t="s">
        <v>975</v>
      </c>
      <c r="B363" s="141" t="s">
        <v>977</v>
      </c>
      <c r="C363" s="142" t="s">
        <v>42</v>
      </c>
      <c r="D363" s="214">
        <v>214.6</v>
      </c>
      <c r="E363" s="179"/>
      <c r="F363" s="186">
        <v>15.37</v>
      </c>
      <c r="G363" s="187">
        <v>29.74</v>
      </c>
      <c r="H363" s="188">
        <f t="shared" si="35"/>
        <v>45.11</v>
      </c>
      <c r="I363" s="162"/>
      <c r="J363" s="186">
        <f t="shared" si="36"/>
        <v>3298.4019999999996</v>
      </c>
      <c r="K363" s="187">
        <f t="shared" si="37"/>
        <v>6382.2039999999997</v>
      </c>
      <c r="L363" s="188">
        <f t="shared" si="38"/>
        <v>9680.6059999999998</v>
      </c>
      <c r="M363" s="163"/>
      <c r="N363" s="202">
        <f t="shared" si="39"/>
        <v>2317.5370763999999</v>
      </c>
      <c r="O363" s="164"/>
      <c r="P363" s="208">
        <f t="shared" si="40"/>
        <v>4088.0394387999995</v>
      </c>
      <c r="Q363" s="188">
        <f t="shared" si="41"/>
        <v>11998.1430764</v>
      </c>
      <c r="R363" s="144"/>
    </row>
    <row r="364" spans="1:18" s="143" customFormat="1" ht="38.25" x14ac:dyDescent="0.2">
      <c r="A364" s="172" t="s">
        <v>978</v>
      </c>
      <c r="B364" s="141" t="s">
        <v>980</v>
      </c>
      <c r="C364" s="142" t="s">
        <v>42</v>
      </c>
      <c r="D364" s="214">
        <v>125.9</v>
      </c>
      <c r="E364" s="179"/>
      <c r="F364" s="186">
        <v>15.37</v>
      </c>
      <c r="G364" s="187">
        <v>61.1</v>
      </c>
      <c r="H364" s="188">
        <f t="shared" si="35"/>
        <v>76.47</v>
      </c>
      <c r="I364" s="162"/>
      <c r="J364" s="186">
        <f t="shared" si="36"/>
        <v>1935.0830000000001</v>
      </c>
      <c r="K364" s="187">
        <f t="shared" si="37"/>
        <v>7692.4900000000007</v>
      </c>
      <c r="L364" s="188">
        <f t="shared" si="38"/>
        <v>9627.5730000000003</v>
      </c>
      <c r="M364" s="163"/>
      <c r="N364" s="202">
        <f t="shared" si="39"/>
        <v>2304.8409762000001</v>
      </c>
      <c r="O364" s="164"/>
      <c r="P364" s="208">
        <f t="shared" si="40"/>
        <v>2398.3418702000004</v>
      </c>
      <c r="Q364" s="188">
        <f t="shared" si="41"/>
        <v>11932.413976200001</v>
      </c>
      <c r="R364" s="144"/>
    </row>
    <row r="365" spans="1:18" s="143" customFormat="1" ht="38.25" x14ac:dyDescent="0.2">
      <c r="A365" s="172" t="s">
        <v>981</v>
      </c>
      <c r="B365" s="141" t="s">
        <v>983</v>
      </c>
      <c r="C365" s="142" t="s">
        <v>42</v>
      </c>
      <c r="D365" s="214">
        <v>2.9</v>
      </c>
      <c r="E365" s="179"/>
      <c r="F365" s="186">
        <v>20.18</v>
      </c>
      <c r="G365" s="187">
        <v>106.73</v>
      </c>
      <c r="H365" s="188">
        <f t="shared" si="35"/>
        <v>126.91</v>
      </c>
      <c r="I365" s="162"/>
      <c r="J365" s="186">
        <f t="shared" si="36"/>
        <v>58.521999999999998</v>
      </c>
      <c r="K365" s="187">
        <f t="shared" si="37"/>
        <v>309.517</v>
      </c>
      <c r="L365" s="188">
        <f t="shared" si="38"/>
        <v>368.03899999999999</v>
      </c>
      <c r="M365" s="163"/>
      <c r="N365" s="202">
        <f t="shared" si="39"/>
        <v>88.108536599999994</v>
      </c>
      <c r="O365" s="164"/>
      <c r="P365" s="208">
        <f t="shared" si="40"/>
        <v>72.532166799999999</v>
      </c>
      <c r="Q365" s="188">
        <f t="shared" si="41"/>
        <v>456.14753660000002</v>
      </c>
      <c r="R365" s="144"/>
    </row>
    <row r="366" spans="1:18" s="143" customFormat="1" ht="25.5" x14ac:dyDescent="0.2">
      <c r="A366" s="172" t="s">
        <v>984</v>
      </c>
      <c r="B366" s="141" t="s">
        <v>986</v>
      </c>
      <c r="C366" s="142" t="s">
        <v>149</v>
      </c>
      <c r="D366" s="214">
        <v>36</v>
      </c>
      <c r="E366" s="179"/>
      <c r="F366" s="186">
        <v>10.7</v>
      </c>
      <c r="G366" s="187">
        <v>37.130000000000003</v>
      </c>
      <c r="H366" s="188">
        <f t="shared" si="35"/>
        <v>47.83</v>
      </c>
      <c r="I366" s="162"/>
      <c r="J366" s="186">
        <f t="shared" si="36"/>
        <v>385.2</v>
      </c>
      <c r="K366" s="187">
        <f t="shared" si="37"/>
        <v>1336.68</v>
      </c>
      <c r="L366" s="188">
        <f t="shared" si="38"/>
        <v>1721.88</v>
      </c>
      <c r="M366" s="163"/>
      <c r="N366" s="202">
        <f t="shared" si="39"/>
        <v>412.21807200000001</v>
      </c>
      <c r="O366" s="164"/>
      <c r="P366" s="208">
        <f t="shared" si="40"/>
        <v>477.41687999999999</v>
      </c>
      <c r="Q366" s="188">
        <f t="shared" si="41"/>
        <v>2134.0980720000002</v>
      </c>
      <c r="R366" s="144"/>
    </row>
    <row r="367" spans="1:18" s="143" customFormat="1" ht="25.5" x14ac:dyDescent="0.2">
      <c r="A367" s="172" t="s">
        <v>987</v>
      </c>
      <c r="B367" s="141" t="s">
        <v>989</v>
      </c>
      <c r="C367" s="142" t="s">
        <v>149</v>
      </c>
      <c r="D367" s="214">
        <v>110</v>
      </c>
      <c r="E367" s="179"/>
      <c r="F367" s="186">
        <v>11.8</v>
      </c>
      <c r="G367" s="187">
        <v>41.37</v>
      </c>
      <c r="H367" s="188">
        <f t="shared" si="35"/>
        <v>53.17</v>
      </c>
      <c r="I367" s="162"/>
      <c r="J367" s="186">
        <f t="shared" si="36"/>
        <v>1298</v>
      </c>
      <c r="K367" s="187">
        <f t="shared" si="37"/>
        <v>4550.7</v>
      </c>
      <c r="L367" s="188">
        <f t="shared" si="38"/>
        <v>5848.7</v>
      </c>
      <c r="M367" s="163"/>
      <c r="N367" s="202">
        <f t="shared" si="39"/>
        <v>1400.17878</v>
      </c>
      <c r="O367" s="164"/>
      <c r="P367" s="208">
        <f t="shared" si="40"/>
        <v>1608.7412000000002</v>
      </c>
      <c r="Q367" s="188">
        <f t="shared" si="41"/>
        <v>7248.87878</v>
      </c>
      <c r="R367" s="144"/>
    </row>
    <row r="368" spans="1:18" s="155" customFormat="1" x14ac:dyDescent="0.2">
      <c r="A368" s="173" t="s">
        <v>990</v>
      </c>
      <c r="B368" s="150" t="s">
        <v>423</v>
      </c>
      <c r="C368" s="150"/>
      <c r="D368" s="215"/>
      <c r="E368" s="180"/>
      <c r="F368" s="220">
        <f>SUM(Q369:Q380)</f>
        <v>25501.017896320001</v>
      </c>
      <c r="G368" s="190"/>
      <c r="H368" s="191"/>
      <c r="I368" s="151"/>
      <c r="J368" s="189"/>
      <c r="K368" s="190"/>
      <c r="L368" s="191"/>
      <c r="M368" s="152"/>
      <c r="N368" s="203"/>
      <c r="O368" s="153"/>
      <c r="P368" s="209"/>
      <c r="Q368" s="191"/>
      <c r="R368" s="154"/>
    </row>
    <row r="369" spans="1:18" s="143" customFormat="1" ht="25.5" x14ac:dyDescent="0.2">
      <c r="A369" s="172" t="s">
        <v>991</v>
      </c>
      <c r="B369" s="141" t="s">
        <v>992</v>
      </c>
      <c r="C369" s="142" t="s">
        <v>42</v>
      </c>
      <c r="D369" s="214">
        <v>5.96</v>
      </c>
      <c r="E369" s="179"/>
      <c r="F369" s="186">
        <v>9.52</v>
      </c>
      <c r="G369" s="187">
        <v>12.92</v>
      </c>
      <c r="H369" s="188">
        <f t="shared" si="35"/>
        <v>22.439999999999998</v>
      </c>
      <c r="I369" s="162"/>
      <c r="J369" s="186">
        <f t="shared" si="36"/>
        <v>56.739199999999997</v>
      </c>
      <c r="K369" s="187">
        <f t="shared" si="37"/>
        <v>77.003199999999993</v>
      </c>
      <c r="L369" s="188">
        <f t="shared" si="38"/>
        <v>133.74239999999998</v>
      </c>
      <c r="M369" s="163"/>
      <c r="N369" s="202">
        <f t="shared" si="39"/>
        <v>32.017930559999996</v>
      </c>
      <c r="O369" s="164"/>
      <c r="P369" s="208">
        <f t="shared" si="40"/>
        <v>70.322564479999997</v>
      </c>
      <c r="Q369" s="188">
        <f t="shared" si="41"/>
        <v>165.76033055999997</v>
      </c>
      <c r="R369" s="144"/>
    </row>
    <row r="370" spans="1:18" s="143" customFormat="1" ht="38.25" x14ac:dyDescent="0.2">
      <c r="A370" s="172" t="s">
        <v>993</v>
      </c>
      <c r="B370" s="141" t="s">
        <v>994</v>
      </c>
      <c r="C370" s="142" t="s">
        <v>42</v>
      </c>
      <c r="D370" s="214">
        <v>5.97</v>
      </c>
      <c r="E370" s="179"/>
      <c r="F370" s="186">
        <v>9.52</v>
      </c>
      <c r="G370" s="187">
        <v>12.92</v>
      </c>
      <c r="H370" s="188">
        <f t="shared" si="35"/>
        <v>22.439999999999998</v>
      </c>
      <c r="I370" s="162"/>
      <c r="J370" s="186">
        <f t="shared" si="36"/>
        <v>56.834399999999995</v>
      </c>
      <c r="K370" s="187">
        <f t="shared" si="37"/>
        <v>77.13239999999999</v>
      </c>
      <c r="L370" s="188">
        <f t="shared" si="38"/>
        <v>133.96679999999998</v>
      </c>
      <c r="M370" s="163"/>
      <c r="N370" s="202">
        <f t="shared" si="39"/>
        <v>32.071651919999994</v>
      </c>
      <c r="O370" s="164"/>
      <c r="P370" s="208">
        <f t="shared" si="40"/>
        <v>70.440555359999991</v>
      </c>
      <c r="Q370" s="188">
        <f t="shared" si="41"/>
        <v>166.03845191999997</v>
      </c>
      <c r="R370" s="144"/>
    </row>
    <row r="371" spans="1:18" s="143" customFormat="1" ht="38.25" x14ac:dyDescent="0.2">
      <c r="A371" s="172" t="s">
        <v>995</v>
      </c>
      <c r="B371" s="141" t="s">
        <v>996</v>
      </c>
      <c r="C371" s="142" t="s">
        <v>42</v>
      </c>
      <c r="D371" s="214">
        <v>377.04</v>
      </c>
      <c r="E371" s="179"/>
      <c r="F371" s="186">
        <v>9.52</v>
      </c>
      <c r="G371" s="187">
        <v>12.92</v>
      </c>
      <c r="H371" s="188">
        <f t="shared" si="35"/>
        <v>22.439999999999998</v>
      </c>
      <c r="I371" s="162"/>
      <c r="J371" s="186">
        <f t="shared" si="36"/>
        <v>3589.4207999999999</v>
      </c>
      <c r="K371" s="187">
        <f t="shared" si="37"/>
        <v>4871.3568000000005</v>
      </c>
      <c r="L371" s="188">
        <f t="shared" si="38"/>
        <v>8460.7776000000013</v>
      </c>
      <c r="M371" s="163"/>
      <c r="N371" s="202">
        <f t="shared" si="39"/>
        <v>2025.5101574400003</v>
      </c>
      <c r="O371" s="164"/>
      <c r="P371" s="208">
        <f t="shared" si="40"/>
        <v>4448.7281395199998</v>
      </c>
      <c r="Q371" s="188">
        <f t="shared" si="41"/>
        <v>10486.287757440003</v>
      </c>
      <c r="R371" s="144"/>
    </row>
    <row r="372" spans="1:18" s="143" customFormat="1" ht="25.5" x14ac:dyDescent="0.2">
      <c r="A372" s="172" t="s">
        <v>997</v>
      </c>
      <c r="B372" s="141" t="s">
        <v>998</v>
      </c>
      <c r="C372" s="142" t="s">
        <v>42</v>
      </c>
      <c r="D372" s="214">
        <v>2.83</v>
      </c>
      <c r="E372" s="179"/>
      <c r="F372" s="186">
        <v>9.52</v>
      </c>
      <c r="G372" s="187">
        <v>12.92</v>
      </c>
      <c r="H372" s="188">
        <f t="shared" si="35"/>
        <v>22.439999999999998</v>
      </c>
      <c r="I372" s="162"/>
      <c r="J372" s="186">
        <f t="shared" si="36"/>
        <v>26.941600000000001</v>
      </c>
      <c r="K372" s="187">
        <f t="shared" si="37"/>
        <v>36.563600000000001</v>
      </c>
      <c r="L372" s="188">
        <f t="shared" si="38"/>
        <v>63.505200000000002</v>
      </c>
      <c r="M372" s="163"/>
      <c r="N372" s="202">
        <f t="shared" si="39"/>
        <v>15.20314488</v>
      </c>
      <c r="O372" s="164"/>
      <c r="P372" s="208">
        <f t="shared" si="40"/>
        <v>33.391419040000002</v>
      </c>
      <c r="Q372" s="188">
        <f t="shared" si="41"/>
        <v>78.708344880000013</v>
      </c>
      <c r="R372" s="144"/>
    </row>
    <row r="373" spans="1:18" s="143" customFormat="1" ht="38.25" x14ac:dyDescent="0.2">
      <c r="A373" s="172" t="s">
        <v>999</v>
      </c>
      <c r="B373" s="141" t="s">
        <v>1000</v>
      </c>
      <c r="C373" s="142" t="s">
        <v>42</v>
      </c>
      <c r="D373" s="214">
        <v>15</v>
      </c>
      <c r="E373" s="179"/>
      <c r="F373" s="186">
        <v>9.52</v>
      </c>
      <c r="G373" s="187">
        <v>12.92</v>
      </c>
      <c r="H373" s="188">
        <f t="shared" si="35"/>
        <v>22.439999999999998</v>
      </c>
      <c r="I373" s="162"/>
      <c r="J373" s="186">
        <f t="shared" si="36"/>
        <v>142.79999999999998</v>
      </c>
      <c r="K373" s="187">
        <f t="shared" si="37"/>
        <v>193.8</v>
      </c>
      <c r="L373" s="188">
        <f t="shared" si="38"/>
        <v>336.6</v>
      </c>
      <c r="M373" s="163"/>
      <c r="N373" s="202">
        <f t="shared" si="39"/>
        <v>80.582040000000006</v>
      </c>
      <c r="O373" s="164"/>
      <c r="P373" s="208">
        <f t="shared" si="40"/>
        <v>176.98631999999998</v>
      </c>
      <c r="Q373" s="188">
        <f t="shared" si="41"/>
        <v>417.18204000000003</v>
      </c>
      <c r="R373" s="144"/>
    </row>
    <row r="374" spans="1:18" s="143" customFormat="1" ht="51" x14ac:dyDescent="0.2">
      <c r="A374" s="172" t="s">
        <v>1001</v>
      </c>
      <c r="B374" s="141" t="s">
        <v>1003</v>
      </c>
      <c r="C374" s="142" t="s">
        <v>149</v>
      </c>
      <c r="D374" s="214">
        <v>3.2</v>
      </c>
      <c r="E374" s="179"/>
      <c r="F374" s="186">
        <v>1.89</v>
      </c>
      <c r="G374" s="187">
        <v>1.98</v>
      </c>
      <c r="H374" s="188">
        <f t="shared" si="35"/>
        <v>3.87</v>
      </c>
      <c r="I374" s="162"/>
      <c r="J374" s="186">
        <f t="shared" si="36"/>
        <v>6.048</v>
      </c>
      <c r="K374" s="187">
        <f t="shared" si="37"/>
        <v>6.3360000000000003</v>
      </c>
      <c r="L374" s="188">
        <f t="shared" si="38"/>
        <v>12.384</v>
      </c>
      <c r="M374" s="163"/>
      <c r="N374" s="202">
        <f t="shared" si="39"/>
        <v>2.9647296000000001</v>
      </c>
      <c r="O374" s="164"/>
      <c r="P374" s="208">
        <f t="shared" si="40"/>
        <v>7.4958912</v>
      </c>
      <c r="Q374" s="188">
        <f t="shared" si="41"/>
        <v>15.3487296</v>
      </c>
      <c r="R374" s="144"/>
    </row>
    <row r="375" spans="1:18" s="143" customFormat="1" ht="25.5" x14ac:dyDescent="0.2">
      <c r="A375" s="172" t="s">
        <v>1004</v>
      </c>
      <c r="B375" s="141" t="s">
        <v>1005</v>
      </c>
      <c r="C375" s="142" t="s">
        <v>149</v>
      </c>
      <c r="D375" s="214">
        <v>156.08000000000001</v>
      </c>
      <c r="E375" s="179"/>
      <c r="F375" s="186">
        <v>1.89</v>
      </c>
      <c r="G375" s="187">
        <v>1.98</v>
      </c>
      <c r="H375" s="188">
        <f t="shared" si="35"/>
        <v>3.87</v>
      </c>
      <c r="I375" s="162"/>
      <c r="J375" s="186">
        <f t="shared" si="36"/>
        <v>294.99119999999999</v>
      </c>
      <c r="K375" s="187">
        <f t="shared" si="37"/>
        <v>309.03840000000002</v>
      </c>
      <c r="L375" s="188">
        <f t="shared" si="38"/>
        <v>604.02960000000007</v>
      </c>
      <c r="M375" s="163"/>
      <c r="N375" s="202">
        <f t="shared" si="39"/>
        <v>144.60468624000001</v>
      </c>
      <c r="O375" s="164"/>
      <c r="P375" s="208">
        <f t="shared" si="40"/>
        <v>365.61209328000001</v>
      </c>
      <c r="Q375" s="188">
        <f t="shared" si="41"/>
        <v>748.63428624000016</v>
      </c>
      <c r="R375" s="144"/>
    </row>
    <row r="376" spans="1:18" s="143" customFormat="1" ht="25.5" x14ac:dyDescent="0.2">
      <c r="A376" s="172" t="s">
        <v>1006</v>
      </c>
      <c r="B376" s="141" t="s">
        <v>1008</v>
      </c>
      <c r="C376" s="142" t="s">
        <v>42</v>
      </c>
      <c r="D376" s="214">
        <v>9.1</v>
      </c>
      <c r="E376" s="179"/>
      <c r="F376" s="186">
        <v>21.86</v>
      </c>
      <c r="G376" s="187">
        <v>19.760000000000002</v>
      </c>
      <c r="H376" s="188">
        <f t="shared" si="35"/>
        <v>41.620000000000005</v>
      </c>
      <c r="I376" s="162"/>
      <c r="J376" s="186">
        <f t="shared" si="36"/>
        <v>198.92599999999999</v>
      </c>
      <c r="K376" s="187">
        <f t="shared" si="37"/>
        <v>179.816</v>
      </c>
      <c r="L376" s="188">
        <f t="shared" si="38"/>
        <v>378.74199999999996</v>
      </c>
      <c r="M376" s="163"/>
      <c r="N376" s="202">
        <f t="shared" si="39"/>
        <v>90.670834799999994</v>
      </c>
      <c r="O376" s="164"/>
      <c r="P376" s="208">
        <f t="shared" si="40"/>
        <v>246.54888439999999</v>
      </c>
      <c r="Q376" s="188">
        <f t="shared" si="41"/>
        <v>469.41283479999998</v>
      </c>
      <c r="R376" s="144"/>
    </row>
    <row r="377" spans="1:18" s="143" customFormat="1" ht="38.25" x14ac:dyDescent="0.2">
      <c r="A377" s="172" t="s">
        <v>1009</v>
      </c>
      <c r="B377" s="141" t="s">
        <v>1011</v>
      </c>
      <c r="C377" s="142" t="s">
        <v>42</v>
      </c>
      <c r="D377" s="214">
        <v>0.96</v>
      </c>
      <c r="E377" s="179"/>
      <c r="F377" s="186">
        <v>6.32</v>
      </c>
      <c r="G377" s="187">
        <v>16.41</v>
      </c>
      <c r="H377" s="188">
        <f t="shared" si="35"/>
        <v>22.73</v>
      </c>
      <c r="I377" s="162"/>
      <c r="J377" s="186">
        <f t="shared" si="36"/>
        <v>6.0671999999999997</v>
      </c>
      <c r="K377" s="187">
        <f t="shared" si="37"/>
        <v>15.753599999999999</v>
      </c>
      <c r="L377" s="188">
        <f t="shared" si="38"/>
        <v>21.820799999999998</v>
      </c>
      <c r="M377" s="163"/>
      <c r="N377" s="202">
        <f t="shared" si="39"/>
        <v>5.2238995199999998</v>
      </c>
      <c r="O377" s="164"/>
      <c r="P377" s="208">
        <f t="shared" si="40"/>
        <v>7.5196876799999997</v>
      </c>
      <c r="Q377" s="188">
        <f t="shared" si="41"/>
        <v>27.044699519999998</v>
      </c>
      <c r="R377" s="144"/>
    </row>
    <row r="378" spans="1:18" s="143" customFormat="1" ht="38.25" x14ac:dyDescent="0.2">
      <c r="A378" s="172" t="s">
        <v>1012</v>
      </c>
      <c r="B378" s="141" t="s">
        <v>1013</v>
      </c>
      <c r="C378" s="142" t="s">
        <v>42</v>
      </c>
      <c r="D378" s="214">
        <v>261.92</v>
      </c>
      <c r="E378" s="179"/>
      <c r="F378" s="186">
        <v>6.32</v>
      </c>
      <c r="G378" s="187">
        <v>16.41</v>
      </c>
      <c r="H378" s="188">
        <f t="shared" si="35"/>
        <v>22.73</v>
      </c>
      <c r="I378" s="162"/>
      <c r="J378" s="186">
        <f t="shared" si="36"/>
        <v>1655.3344000000002</v>
      </c>
      <c r="K378" s="187">
        <f t="shared" si="37"/>
        <v>4298.1072000000004</v>
      </c>
      <c r="L378" s="188">
        <f t="shared" si="38"/>
        <v>5953.4416000000001</v>
      </c>
      <c r="M378" s="163"/>
      <c r="N378" s="202">
        <f t="shared" si="39"/>
        <v>1425.25391904</v>
      </c>
      <c r="O378" s="164"/>
      <c r="P378" s="208">
        <f t="shared" si="40"/>
        <v>2051.6214553600003</v>
      </c>
      <c r="Q378" s="188">
        <f t="shared" si="41"/>
        <v>7378.6955190400004</v>
      </c>
      <c r="R378" s="144"/>
    </row>
    <row r="379" spans="1:18" s="143" customFormat="1" ht="25.5" x14ac:dyDescent="0.2">
      <c r="A379" s="172" t="s">
        <v>1014</v>
      </c>
      <c r="B379" s="141" t="s">
        <v>1016</v>
      </c>
      <c r="C379" s="142" t="s">
        <v>42</v>
      </c>
      <c r="D379" s="214">
        <v>32.880000000000003</v>
      </c>
      <c r="E379" s="179"/>
      <c r="F379" s="186">
        <v>6.26</v>
      </c>
      <c r="G379" s="187">
        <v>13.05</v>
      </c>
      <c r="H379" s="188">
        <f t="shared" si="35"/>
        <v>19.310000000000002</v>
      </c>
      <c r="I379" s="162"/>
      <c r="J379" s="186">
        <f t="shared" si="36"/>
        <v>205.8288</v>
      </c>
      <c r="K379" s="187">
        <f t="shared" si="37"/>
        <v>429.08400000000006</v>
      </c>
      <c r="L379" s="188">
        <f t="shared" si="38"/>
        <v>634.91280000000006</v>
      </c>
      <c r="M379" s="163"/>
      <c r="N379" s="202">
        <f t="shared" si="39"/>
        <v>151.99812432000002</v>
      </c>
      <c r="O379" s="164"/>
      <c r="P379" s="208">
        <f t="shared" si="40"/>
        <v>255.10421472000002</v>
      </c>
      <c r="Q379" s="188">
        <f t="shared" si="41"/>
        <v>786.91092432000016</v>
      </c>
      <c r="R379" s="144"/>
    </row>
    <row r="380" spans="1:18" s="143" customFormat="1" ht="25.5" x14ac:dyDescent="0.2">
      <c r="A380" s="172" t="s">
        <v>1017</v>
      </c>
      <c r="B380" s="141" t="s">
        <v>1018</v>
      </c>
      <c r="C380" s="142" t="s">
        <v>42</v>
      </c>
      <c r="D380" s="214">
        <v>169</v>
      </c>
      <c r="E380" s="179"/>
      <c r="F380" s="186">
        <v>6.32</v>
      </c>
      <c r="G380" s="187">
        <v>16.41</v>
      </c>
      <c r="H380" s="188">
        <f t="shared" si="35"/>
        <v>22.73</v>
      </c>
      <c r="I380" s="162"/>
      <c r="J380" s="186">
        <f t="shared" si="36"/>
        <v>1068.0800000000002</v>
      </c>
      <c r="K380" s="187">
        <f t="shared" si="37"/>
        <v>2773.29</v>
      </c>
      <c r="L380" s="188">
        <f t="shared" si="38"/>
        <v>3841.37</v>
      </c>
      <c r="M380" s="163"/>
      <c r="N380" s="202">
        <f t="shared" si="39"/>
        <v>919.62397799999997</v>
      </c>
      <c r="O380" s="164"/>
      <c r="P380" s="208">
        <f t="shared" si="40"/>
        <v>1323.7783520000003</v>
      </c>
      <c r="Q380" s="188">
        <f t="shared" si="41"/>
        <v>4760.9939780000004</v>
      </c>
      <c r="R380" s="144"/>
    </row>
    <row r="381" spans="1:18" s="155" customFormat="1" x14ac:dyDescent="0.2">
      <c r="A381" s="173" t="s">
        <v>1019</v>
      </c>
      <c r="B381" s="150" t="s">
        <v>1020</v>
      </c>
      <c r="C381" s="150"/>
      <c r="D381" s="215"/>
      <c r="E381" s="180"/>
      <c r="F381" s="220">
        <f>SUM(Q382:Q386)</f>
        <v>4539.5751680000003</v>
      </c>
      <c r="G381" s="190"/>
      <c r="H381" s="191"/>
      <c r="I381" s="151"/>
      <c r="J381" s="189"/>
      <c r="K381" s="190"/>
      <c r="L381" s="191"/>
      <c r="M381" s="152"/>
      <c r="N381" s="203"/>
      <c r="O381" s="153"/>
      <c r="P381" s="209"/>
      <c r="Q381" s="191"/>
      <c r="R381" s="154"/>
    </row>
    <row r="382" spans="1:18" s="143" customFormat="1" x14ac:dyDescent="0.2">
      <c r="A382" s="172" t="s">
        <v>1021</v>
      </c>
      <c r="B382" s="141" t="s">
        <v>1023</v>
      </c>
      <c r="C382" s="142" t="s">
        <v>35</v>
      </c>
      <c r="D382" s="214">
        <v>8</v>
      </c>
      <c r="E382" s="179"/>
      <c r="F382" s="186">
        <v>11.29</v>
      </c>
      <c r="G382" s="187">
        <v>5.87</v>
      </c>
      <c r="H382" s="188">
        <f t="shared" si="35"/>
        <v>17.16</v>
      </c>
      <c r="I382" s="162"/>
      <c r="J382" s="186">
        <f t="shared" si="36"/>
        <v>90.32</v>
      </c>
      <c r="K382" s="187">
        <f t="shared" si="37"/>
        <v>46.96</v>
      </c>
      <c r="L382" s="188">
        <f t="shared" si="38"/>
        <v>137.28</v>
      </c>
      <c r="M382" s="163"/>
      <c r="N382" s="202">
        <f t="shared" si="39"/>
        <v>32.864832</v>
      </c>
      <c r="O382" s="164"/>
      <c r="P382" s="208">
        <f t="shared" si="40"/>
        <v>111.94260799999999</v>
      </c>
      <c r="Q382" s="188">
        <f t="shared" si="41"/>
        <v>170.14483200000001</v>
      </c>
      <c r="R382" s="144"/>
    </row>
    <row r="383" spans="1:18" s="143" customFormat="1" x14ac:dyDescent="0.2">
      <c r="A383" s="172" t="s">
        <v>1024</v>
      </c>
      <c r="B383" s="141" t="s">
        <v>1026</v>
      </c>
      <c r="C383" s="142" t="s">
        <v>45</v>
      </c>
      <c r="D383" s="214">
        <v>1</v>
      </c>
      <c r="E383" s="179"/>
      <c r="F383" s="186">
        <v>289.95999999999998</v>
      </c>
      <c r="G383" s="187">
        <v>420.35</v>
      </c>
      <c r="H383" s="188">
        <f t="shared" si="35"/>
        <v>710.31</v>
      </c>
      <c r="I383" s="162"/>
      <c r="J383" s="186">
        <f t="shared" si="36"/>
        <v>289.95999999999998</v>
      </c>
      <c r="K383" s="187">
        <f t="shared" si="37"/>
        <v>420.35</v>
      </c>
      <c r="L383" s="188">
        <f t="shared" si="38"/>
        <v>710.31</v>
      </c>
      <c r="M383" s="163"/>
      <c r="N383" s="202">
        <f t="shared" si="39"/>
        <v>170.048214</v>
      </c>
      <c r="O383" s="164"/>
      <c r="P383" s="208">
        <f t="shared" si="40"/>
        <v>359.37642399999999</v>
      </c>
      <c r="Q383" s="188">
        <f t="shared" si="41"/>
        <v>880.35821399999998</v>
      </c>
      <c r="R383" s="144"/>
    </row>
    <row r="384" spans="1:18" s="143" customFormat="1" ht="25.5" x14ac:dyDescent="0.2">
      <c r="A384" s="172" t="s">
        <v>1027</v>
      </c>
      <c r="B384" s="141" t="s">
        <v>1029</v>
      </c>
      <c r="C384" s="142" t="s">
        <v>45</v>
      </c>
      <c r="D384" s="214">
        <v>1</v>
      </c>
      <c r="E384" s="179"/>
      <c r="F384" s="186">
        <v>126.47</v>
      </c>
      <c r="G384" s="187">
        <v>183.35</v>
      </c>
      <c r="H384" s="188">
        <f t="shared" si="35"/>
        <v>309.82</v>
      </c>
      <c r="I384" s="162"/>
      <c r="J384" s="186">
        <f t="shared" si="36"/>
        <v>126.47</v>
      </c>
      <c r="K384" s="187">
        <f t="shared" si="37"/>
        <v>183.35</v>
      </c>
      <c r="L384" s="188">
        <f t="shared" si="38"/>
        <v>309.82</v>
      </c>
      <c r="M384" s="163"/>
      <c r="N384" s="202">
        <f t="shared" si="39"/>
        <v>74.170907999999997</v>
      </c>
      <c r="O384" s="164"/>
      <c r="P384" s="208">
        <f t="shared" si="40"/>
        <v>156.74691799999999</v>
      </c>
      <c r="Q384" s="188">
        <f t="shared" si="41"/>
        <v>383.99090799999999</v>
      </c>
      <c r="R384" s="144"/>
    </row>
    <row r="385" spans="1:18" s="143" customFormat="1" x14ac:dyDescent="0.2">
      <c r="A385" s="172" t="s">
        <v>1030</v>
      </c>
      <c r="B385" s="141" t="s">
        <v>1032</v>
      </c>
      <c r="C385" s="142" t="s">
        <v>42</v>
      </c>
      <c r="D385" s="214">
        <v>1</v>
      </c>
      <c r="E385" s="179"/>
      <c r="F385" s="186">
        <v>470.08</v>
      </c>
      <c r="G385" s="187">
        <v>1875</v>
      </c>
      <c r="H385" s="188">
        <f t="shared" si="35"/>
        <v>2345.08</v>
      </c>
      <c r="I385" s="162"/>
      <c r="J385" s="186">
        <f t="shared" si="36"/>
        <v>470.08</v>
      </c>
      <c r="K385" s="187">
        <f t="shared" si="37"/>
        <v>1875</v>
      </c>
      <c r="L385" s="188">
        <f t="shared" si="38"/>
        <v>2345.08</v>
      </c>
      <c r="M385" s="163"/>
      <c r="N385" s="202">
        <f t="shared" si="39"/>
        <v>561.41215199999999</v>
      </c>
      <c r="O385" s="164"/>
      <c r="P385" s="208">
        <f t="shared" si="40"/>
        <v>582.61715200000003</v>
      </c>
      <c r="Q385" s="188">
        <f t="shared" si="41"/>
        <v>2906.4921520000003</v>
      </c>
      <c r="R385" s="144"/>
    </row>
    <row r="386" spans="1:18" s="143" customFormat="1" ht="25.5" x14ac:dyDescent="0.2">
      <c r="A386" s="172" t="s">
        <v>1033</v>
      </c>
      <c r="B386" s="141" t="s">
        <v>1034</v>
      </c>
      <c r="C386" s="142" t="s">
        <v>42</v>
      </c>
      <c r="D386" s="214">
        <v>3</v>
      </c>
      <c r="E386" s="179"/>
      <c r="F386" s="186">
        <v>4.26</v>
      </c>
      <c r="G386" s="187">
        <v>49.15</v>
      </c>
      <c r="H386" s="188">
        <f t="shared" si="35"/>
        <v>53.41</v>
      </c>
      <c r="I386" s="162"/>
      <c r="J386" s="186">
        <f t="shared" si="36"/>
        <v>12.78</v>
      </c>
      <c r="K386" s="187">
        <f t="shared" si="37"/>
        <v>147.44999999999999</v>
      </c>
      <c r="L386" s="188">
        <f t="shared" si="38"/>
        <v>160.22999999999999</v>
      </c>
      <c r="M386" s="163"/>
      <c r="N386" s="202">
        <f t="shared" si="39"/>
        <v>38.359061999999994</v>
      </c>
      <c r="O386" s="164"/>
      <c r="P386" s="208">
        <f t="shared" si="40"/>
        <v>15.839532</v>
      </c>
      <c r="Q386" s="188">
        <f t="shared" si="41"/>
        <v>198.58906199999998</v>
      </c>
      <c r="R386" s="144"/>
    </row>
    <row r="387" spans="1:18" s="155" customFormat="1" x14ac:dyDescent="0.2">
      <c r="A387" s="173" t="s">
        <v>1035</v>
      </c>
      <c r="B387" s="150" t="s">
        <v>1036</v>
      </c>
      <c r="C387" s="150"/>
      <c r="D387" s="215"/>
      <c r="E387" s="180"/>
      <c r="F387" s="220">
        <f>SUM(Q388:Q391)</f>
        <v>16068.2223698</v>
      </c>
      <c r="G387" s="190"/>
      <c r="H387" s="191"/>
      <c r="I387" s="151"/>
      <c r="J387" s="189"/>
      <c r="K387" s="190"/>
      <c r="L387" s="191"/>
      <c r="M387" s="152"/>
      <c r="N387" s="203"/>
      <c r="O387" s="153"/>
      <c r="P387" s="209"/>
      <c r="Q387" s="191"/>
      <c r="R387" s="154"/>
    </row>
    <row r="388" spans="1:18" s="143" customFormat="1" x14ac:dyDescent="0.2">
      <c r="A388" s="172" t="s">
        <v>1037</v>
      </c>
      <c r="B388" s="141" t="s">
        <v>1038</v>
      </c>
      <c r="C388" s="142" t="s">
        <v>42</v>
      </c>
      <c r="D388" s="214">
        <v>235.42</v>
      </c>
      <c r="E388" s="179"/>
      <c r="F388" s="186">
        <v>1.86</v>
      </c>
      <c r="G388" s="187">
        <v>0.84</v>
      </c>
      <c r="H388" s="188">
        <f t="shared" si="35"/>
        <v>2.7</v>
      </c>
      <c r="I388" s="162"/>
      <c r="J388" s="186">
        <f t="shared" si="36"/>
        <v>437.88119999999998</v>
      </c>
      <c r="K388" s="187">
        <f t="shared" si="37"/>
        <v>197.75279999999998</v>
      </c>
      <c r="L388" s="188">
        <f t="shared" si="38"/>
        <v>635.63400000000001</v>
      </c>
      <c r="M388" s="163"/>
      <c r="N388" s="202">
        <f t="shared" si="39"/>
        <v>152.1707796</v>
      </c>
      <c r="O388" s="164"/>
      <c r="P388" s="208">
        <f t="shared" si="40"/>
        <v>542.70995928000002</v>
      </c>
      <c r="Q388" s="188">
        <f t="shared" si="41"/>
        <v>787.80477960000007</v>
      </c>
      <c r="R388" s="144"/>
    </row>
    <row r="389" spans="1:18" s="143" customFormat="1" ht="25.5" x14ac:dyDescent="0.2">
      <c r="A389" s="172" t="s">
        <v>1039</v>
      </c>
      <c r="B389" s="141" t="s">
        <v>1040</v>
      </c>
      <c r="C389" s="142" t="s">
        <v>42</v>
      </c>
      <c r="D389" s="214">
        <v>253.42</v>
      </c>
      <c r="E389" s="179"/>
      <c r="F389" s="186">
        <v>4.16</v>
      </c>
      <c r="G389" s="187">
        <v>3.79</v>
      </c>
      <c r="H389" s="188">
        <f t="shared" si="35"/>
        <v>7.95</v>
      </c>
      <c r="I389" s="162"/>
      <c r="J389" s="186">
        <f t="shared" si="36"/>
        <v>1054.2272</v>
      </c>
      <c r="K389" s="187">
        <f t="shared" si="37"/>
        <v>960.46179999999993</v>
      </c>
      <c r="L389" s="188">
        <f t="shared" si="38"/>
        <v>2014.6889999999999</v>
      </c>
      <c r="M389" s="163"/>
      <c r="N389" s="202">
        <f t="shared" si="39"/>
        <v>482.31654659999998</v>
      </c>
      <c r="O389" s="164"/>
      <c r="P389" s="208">
        <f t="shared" si="40"/>
        <v>1306.6091916800001</v>
      </c>
      <c r="Q389" s="188">
        <f t="shared" si="41"/>
        <v>2497.0055465999999</v>
      </c>
      <c r="R389" s="144"/>
    </row>
    <row r="390" spans="1:18" s="143" customFormat="1" ht="25.5" x14ac:dyDescent="0.2">
      <c r="A390" s="172" t="s">
        <v>1041</v>
      </c>
      <c r="B390" s="141" t="s">
        <v>1042</v>
      </c>
      <c r="C390" s="142" t="s">
        <v>42</v>
      </c>
      <c r="D390" s="214">
        <v>253.42</v>
      </c>
      <c r="E390" s="179"/>
      <c r="F390" s="186">
        <v>10.98</v>
      </c>
      <c r="G390" s="187">
        <v>17.399999999999999</v>
      </c>
      <c r="H390" s="188">
        <f t="shared" si="35"/>
        <v>28.38</v>
      </c>
      <c r="I390" s="162"/>
      <c r="J390" s="186">
        <f t="shared" si="36"/>
        <v>2782.5515999999998</v>
      </c>
      <c r="K390" s="187">
        <f t="shared" si="37"/>
        <v>4409.5079999999998</v>
      </c>
      <c r="L390" s="188">
        <f t="shared" si="38"/>
        <v>7192.0595999999996</v>
      </c>
      <c r="M390" s="163"/>
      <c r="N390" s="202">
        <f t="shared" si="39"/>
        <v>1721.77906824</v>
      </c>
      <c r="O390" s="164"/>
      <c r="P390" s="208">
        <f t="shared" si="40"/>
        <v>3448.6944530400001</v>
      </c>
      <c r="Q390" s="188">
        <f t="shared" si="41"/>
        <v>8913.8386682399996</v>
      </c>
      <c r="R390" s="144"/>
    </row>
    <row r="391" spans="1:18" s="143" customFormat="1" x14ac:dyDescent="0.2">
      <c r="A391" s="172" t="s">
        <v>1043</v>
      </c>
      <c r="B391" s="141" t="s">
        <v>1044</v>
      </c>
      <c r="C391" s="142" t="s">
        <v>42</v>
      </c>
      <c r="D391" s="214">
        <v>253.42</v>
      </c>
      <c r="E391" s="179"/>
      <c r="F391" s="186">
        <v>7.81</v>
      </c>
      <c r="G391" s="187">
        <v>4.51</v>
      </c>
      <c r="H391" s="188">
        <f t="shared" si="35"/>
        <v>12.32</v>
      </c>
      <c r="I391" s="162"/>
      <c r="J391" s="186">
        <f t="shared" si="36"/>
        <v>1979.2101999999998</v>
      </c>
      <c r="K391" s="187">
        <f t="shared" si="37"/>
        <v>1142.9241999999999</v>
      </c>
      <c r="L391" s="188">
        <f t="shared" si="38"/>
        <v>3122.1343999999999</v>
      </c>
      <c r="M391" s="163"/>
      <c r="N391" s="202">
        <f t="shared" si="39"/>
        <v>747.43897535999997</v>
      </c>
      <c r="O391" s="164"/>
      <c r="P391" s="208">
        <f t="shared" si="40"/>
        <v>2453.0331218799997</v>
      </c>
      <c r="Q391" s="188">
        <f t="shared" si="41"/>
        <v>3869.5733753600002</v>
      </c>
      <c r="R391" s="144"/>
    </row>
    <row r="392" spans="1:18" s="155" customFormat="1" x14ac:dyDescent="0.2">
      <c r="A392" s="173" t="s">
        <v>1045</v>
      </c>
      <c r="B392" s="150" t="s">
        <v>1046</v>
      </c>
      <c r="C392" s="150"/>
      <c r="D392" s="215"/>
      <c r="E392" s="180"/>
      <c r="F392" s="220">
        <f>SUM(Q393:Q400)</f>
        <v>11004.555757200002</v>
      </c>
      <c r="G392" s="190"/>
      <c r="H392" s="191"/>
      <c r="I392" s="151"/>
      <c r="J392" s="189"/>
      <c r="K392" s="190"/>
      <c r="L392" s="191"/>
      <c r="M392" s="152"/>
      <c r="N392" s="203"/>
      <c r="O392" s="153"/>
      <c r="P392" s="209"/>
      <c r="Q392" s="191"/>
      <c r="R392" s="154"/>
    </row>
    <row r="393" spans="1:18" s="143" customFormat="1" x14ac:dyDescent="0.2">
      <c r="A393" s="172" t="s">
        <v>1047</v>
      </c>
      <c r="B393" s="141" t="s">
        <v>1049</v>
      </c>
      <c r="C393" s="142" t="s">
        <v>26</v>
      </c>
      <c r="D393" s="214">
        <v>0.32</v>
      </c>
      <c r="E393" s="179"/>
      <c r="F393" s="186">
        <v>126.51</v>
      </c>
      <c r="G393" s="187">
        <v>95.59</v>
      </c>
      <c r="H393" s="188">
        <f t="shared" si="35"/>
        <v>222.10000000000002</v>
      </c>
      <c r="I393" s="162"/>
      <c r="J393" s="186">
        <f t="shared" si="36"/>
        <v>40.483200000000004</v>
      </c>
      <c r="K393" s="187">
        <f t="shared" si="37"/>
        <v>30.588800000000003</v>
      </c>
      <c r="L393" s="188">
        <f t="shared" si="38"/>
        <v>71.072000000000003</v>
      </c>
      <c r="M393" s="163"/>
      <c r="N393" s="202">
        <f t="shared" si="39"/>
        <v>17.014636800000002</v>
      </c>
      <c r="O393" s="164"/>
      <c r="P393" s="208">
        <f t="shared" si="40"/>
        <v>50.174878080000006</v>
      </c>
      <c r="Q393" s="188">
        <f t="shared" si="41"/>
        <v>88.086636800000008</v>
      </c>
      <c r="R393" s="144"/>
    </row>
    <row r="394" spans="1:18" s="143" customFormat="1" x14ac:dyDescent="0.2">
      <c r="A394" s="172" t="s">
        <v>1050</v>
      </c>
      <c r="B394" s="141" t="s">
        <v>1052</v>
      </c>
      <c r="C394" s="142" t="s">
        <v>26</v>
      </c>
      <c r="D394" s="214">
        <v>0.5</v>
      </c>
      <c r="E394" s="179"/>
      <c r="F394" s="186">
        <v>43.64</v>
      </c>
      <c r="G394" s="187">
        <v>585.9</v>
      </c>
      <c r="H394" s="188">
        <f t="shared" si="35"/>
        <v>629.54</v>
      </c>
      <c r="I394" s="162"/>
      <c r="J394" s="186">
        <f t="shared" si="36"/>
        <v>21.82</v>
      </c>
      <c r="K394" s="187">
        <f t="shared" si="37"/>
        <v>292.95</v>
      </c>
      <c r="L394" s="188">
        <f t="shared" si="38"/>
        <v>314.77</v>
      </c>
      <c r="M394" s="163"/>
      <c r="N394" s="202">
        <f t="shared" si="39"/>
        <v>75.355937999999995</v>
      </c>
      <c r="O394" s="164"/>
      <c r="P394" s="208">
        <f t="shared" si="40"/>
        <v>27.043708000000002</v>
      </c>
      <c r="Q394" s="188">
        <f t="shared" si="41"/>
        <v>390.12593800000002</v>
      </c>
      <c r="R394" s="144"/>
    </row>
    <row r="395" spans="1:18" s="143" customFormat="1" x14ac:dyDescent="0.2">
      <c r="A395" s="172" t="s">
        <v>1053</v>
      </c>
      <c r="B395" s="141" t="s">
        <v>1054</v>
      </c>
      <c r="C395" s="142" t="s">
        <v>35</v>
      </c>
      <c r="D395" s="214">
        <v>40</v>
      </c>
      <c r="E395" s="179"/>
      <c r="F395" s="186">
        <v>17.809999999999999</v>
      </c>
      <c r="G395" s="187">
        <v>0</v>
      </c>
      <c r="H395" s="188">
        <f t="shared" si="35"/>
        <v>17.809999999999999</v>
      </c>
      <c r="I395" s="162"/>
      <c r="J395" s="186">
        <f t="shared" si="36"/>
        <v>712.4</v>
      </c>
      <c r="K395" s="187">
        <f t="shared" si="37"/>
        <v>0</v>
      </c>
      <c r="L395" s="188">
        <f t="shared" si="38"/>
        <v>712.4</v>
      </c>
      <c r="M395" s="163"/>
      <c r="N395" s="202">
        <f t="shared" si="39"/>
        <v>170.54856000000001</v>
      </c>
      <c r="O395" s="164"/>
      <c r="P395" s="208">
        <f t="shared" si="40"/>
        <v>882.94856000000004</v>
      </c>
      <c r="Q395" s="188">
        <f t="shared" si="41"/>
        <v>882.94856000000004</v>
      </c>
      <c r="R395" s="144"/>
    </row>
    <row r="396" spans="1:18" s="143" customFormat="1" x14ac:dyDescent="0.2">
      <c r="A396" s="172" t="s">
        <v>1055</v>
      </c>
      <c r="B396" s="141" t="s">
        <v>1056</v>
      </c>
      <c r="C396" s="142" t="s">
        <v>35</v>
      </c>
      <c r="D396" s="214">
        <v>40</v>
      </c>
      <c r="E396" s="179"/>
      <c r="F396" s="186">
        <v>11.57</v>
      </c>
      <c r="G396" s="187">
        <v>0</v>
      </c>
      <c r="H396" s="188">
        <f t="shared" si="35"/>
        <v>11.57</v>
      </c>
      <c r="I396" s="162"/>
      <c r="J396" s="186">
        <f t="shared" si="36"/>
        <v>462.8</v>
      </c>
      <c r="K396" s="187">
        <f t="shared" si="37"/>
        <v>0</v>
      </c>
      <c r="L396" s="188">
        <f t="shared" si="38"/>
        <v>462.8</v>
      </c>
      <c r="M396" s="163"/>
      <c r="N396" s="202">
        <f t="shared" si="39"/>
        <v>110.79432</v>
      </c>
      <c r="O396" s="164"/>
      <c r="P396" s="208">
        <f t="shared" si="40"/>
        <v>573.59432000000004</v>
      </c>
      <c r="Q396" s="188">
        <f t="shared" si="41"/>
        <v>573.59432000000004</v>
      </c>
      <c r="R396" s="144"/>
    </row>
    <row r="397" spans="1:18" s="143" customFormat="1" x14ac:dyDescent="0.2">
      <c r="A397" s="172" t="s">
        <v>1057</v>
      </c>
      <c r="B397" s="141" t="s">
        <v>501</v>
      </c>
      <c r="C397" s="142" t="s">
        <v>45</v>
      </c>
      <c r="D397" s="214">
        <v>500</v>
      </c>
      <c r="E397" s="179"/>
      <c r="F397" s="186">
        <v>0</v>
      </c>
      <c r="G397" s="187">
        <v>1</v>
      </c>
      <c r="H397" s="188">
        <f t="shared" si="35"/>
        <v>1</v>
      </c>
      <c r="I397" s="162"/>
      <c r="J397" s="186">
        <f t="shared" si="36"/>
        <v>0</v>
      </c>
      <c r="K397" s="187">
        <f t="shared" si="37"/>
        <v>500</v>
      </c>
      <c r="L397" s="188">
        <f t="shared" si="38"/>
        <v>500</v>
      </c>
      <c r="M397" s="163"/>
      <c r="N397" s="202">
        <f t="shared" si="39"/>
        <v>119.7</v>
      </c>
      <c r="O397" s="164"/>
      <c r="P397" s="208">
        <f t="shared" si="40"/>
        <v>0</v>
      </c>
      <c r="Q397" s="188">
        <f t="shared" si="41"/>
        <v>619.70000000000005</v>
      </c>
      <c r="R397" s="144"/>
    </row>
    <row r="398" spans="1:18" s="143" customFormat="1" x14ac:dyDescent="0.2">
      <c r="A398" s="172" t="s">
        <v>1058</v>
      </c>
      <c r="B398" s="141" t="s">
        <v>1060</v>
      </c>
      <c r="C398" s="142" t="s">
        <v>42</v>
      </c>
      <c r="D398" s="214">
        <v>6</v>
      </c>
      <c r="E398" s="179"/>
      <c r="F398" s="186">
        <v>39.92</v>
      </c>
      <c r="G398" s="187">
        <v>32.299999999999997</v>
      </c>
      <c r="H398" s="188">
        <f t="shared" si="35"/>
        <v>72.22</v>
      </c>
      <c r="I398" s="162"/>
      <c r="J398" s="186">
        <f t="shared" si="36"/>
        <v>239.52</v>
      </c>
      <c r="K398" s="187">
        <f t="shared" si="37"/>
        <v>193.79999999999998</v>
      </c>
      <c r="L398" s="188">
        <f t="shared" si="38"/>
        <v>433.32</v>
      </c>
      <c r="M398" s="163"/>
      <c r="N398" s="202">
        <f t="shared" si="39"/>
        <v>103.736808</v>
      </c>
      <c r="O398" s="164"/>
      <c r="P398" s="208">
        <f t="shared" si="40"/>
        <v>296.86108800000005</v>
      </c>
      <c r="Q398" s="188">
        <f t="shared" si="41"/>
        <v>537.05680800000005</v>
      </c>
      <c r="R398" s="144"/>
    </row>
    <row r="399" spans="1:18" s="143" customFormat="1" x14ac:dyDescent="0.2">
      <c r="A399" s="172" t="s">
        <v>1061</v>
      </c>
      <c r="B399" s="141" t="s">
        <v>1062</v>
      </c>
      <c r="C399" s="142" t="s">
        <v>151</v>
      </c>
      <c r="D399" s="214">
        <v>444.8</v>
      </c>
      <c r="E399" s="179"/>
      <c r="F399" s="186">
        <v>0</v>
      </c>
      <c r="G399" s="187">
        <v>12.16</v>
      </c>
      <c r="H399" s="188">
        <f t="shared" si="35"/>
        <v>12.16</v>
      </c>
      <c r="I399" s="162"/>
      <c r="J399" s="186">
        <f t="shared" si="36"/>
        <v>0</v>
      </c>
      <c r="K399" s="187">
        <f t="shared" si="37"/>
        <v>5408.768</v>
      </c>
      <c r="L399" s="188">
        <f t="shared" si="38"/>
        <v>5408.768</v>
      </c>
      <c r="M399" s="163"/>
      <c r="N399" s="202">
        <f t="shared" si="39"/>
        <v>1294.8590592</v>
      </c>
      <c r="O399" s="164"/>
      <c r="P399" s="208">
        <f t="shared" si="40"/>
        <v>0</v>
      </c>
      <c r="Q399" s="188">
        <f t="shared" si="41"/>
        <v>6703.6270592000001</v>
      </c>
      <c r="R399" s="144"/>
    </row>
    <row r="400" spans="1:18" s="143" customFormat="1" x14ac:dyDescent="0.2">
      <c r="A400" s="172" t="s">
        <v>1063</v>
      </c>
      <c r="B400" s="141" t="s">
        <v>1065</v>
      </c>
      <c r="C400" s="142" t="s">
        <v>151</v>
      </c>
      <c r="D400" s="214">
        <v>63.2</v>
      </c>
      <c r="E400" s="179"/>
      <c r="F400" s="186">
        <v>2.97</v>
      </c>
      <c r="G400" s="187">
        <v>12.47</v>
      </c>
      <c r="H400" s="188">
        <f t="shared" ref="H400:H431" si="42">G400+F400</f>
        <v>15.440000000000001</v>
      </c>
      <c r="I400" s="162"/>
      <c r="J400" s="186">
        <f t="shared" ref="J400:J431" si="43">F400*D400</f>
        <v>187.70400000000001</v>
      </c>
      <c r="K400" s="187">
        <f t="shared" ref="K400:K431" si="44">G400*D400</f>
        <v>788.10400000000004</v>
      </c>
      <c r="L400" s="188">
        <f t="shared" ref="L400:L431" si="45">K400+J400</f>
        <v>975.80799999999999</v>
      </c>
      <c r="M400" s="163"/>
      <c r="N400" s="202">
        <f t="shared" ref="N400:N431" si="46">Q$5*L400</f>
        <v>233.6084352</v>
      </c>
      <c r="O400" s="164"/>
      <c r="P400" s="208">
        <f t="shared" ref="P400:P431" si="47">J400*(1+Q$5)</f>
        <v>232.64033760000001</v>
      </c>
      <c r="Q400" s="188">
        <f t="shared" ref="Q400:Q431" si="48">L400*(1+Q$5)</f>
        <v>1209.4164352</v>
      </c>
      <c r="R400" s="144"/>
    </row>
    <row r="401" spans="1:18" s="155" customFormat="1" x14ac:dyDescent="0.2">
      <c r="A401" s="173" t="s">
        <v>1066</v>
      </c>
      <c r="B401" s="150" t="s">
        <v>1067</v>
      </c>
      <c r="C401" s="150"/>
      <c r="D401" s="215"/>
      <c r="E401" s="180"/>
      <c r="F401" s="220">
        <f>SUM(Q402:Q411)</f>
        <v>9482.4351077400006</v>
      </c>
      <c r="G401" s="190"/>
      <c r="H401" s="191"/>
      <c r="I401" s="151"/>
      <c r="J401" s="189"/>
      <c r="K401" s="190"/>
      <c r="L401" s="191"/>
      <c r="M401" s="152"/>
      <c r="N401" s="203"/>
      <c r="O401" s="153"/>
      <c r="P401" s="209"/>
      <c r="Q401" s="191"/>
      <c r="R401" s="154"/>
    </row>
    <row r="402" spans="1:18" s="143" customFormat="1" x14ac:dyDescent="0.2">
      <c r="A402" s="172" t="s">
        <v>1068</v>
      </c>
      <c r="B402" s="141" t="s">
        <v>1069</v>
      </c>
      <c r="C402" s="142" t="s">
        <v>35</v>
      </c>
      <c r="D402" s="214">
        <v>8</v>
      </c>
      <c r="E402" s="179"/>
      <c r="F402" s="186">
        <v>18.2</v>
      </c>
      <c r="G402" s="187">
        <v>6.04</v>
      </c>
      <c r="H402" s="188">
        <f t="shared" si="42"/>
        <v>24.24</v>
      </c>
      <c r="I402" s="162"/>
      <c r="J402" s="186">
        <f t="shared" si="43"/>
        <v>145.6</v>
      </c>
      <c r="K402" s="187">
        <f t="shared" si="44"/>
        <v>48.32</v>
      </c>
      <c r="L402" s="188">
        <f t="shared" si="45"/>
        <v>193.92</v>
      </c>
      <c r="M402" s="163"/>
      <c r="N402" s="202">
        <f t="shared" si="46"/>
        <v>46.424447999999998</v>
      </c>
      <c r="O402" s="164"/>
      <c r="P402" s="208">
        <f t="shared" si="47"/>
        <v>180.45663999999999</v>
      </c>
      <c r="Q402" s="188">
        <f t="shared" si="48"/>
        <v>240.344448</v>
      </c>
      <c r="R402" s="144"/>
    </row>
    <row r="403" spans="1:18" s="143" customFormat="1" x14ac:dyDescent="0.2">
      <c r="A403" s="172" t="s">
        <v>1070</v>
      </c>
      <c r="B403" s="141" t="s">
        <v>1062</v>
      </c>
      <c r="C403" s="142" t="s">
        <v>151</v>
      </c>
      <c r="D403" s="214">
        <v>117.23</v>
      </c>
      <c r="E403" s="179"/>
      <c r="F403" s="186">
        <v>0</v>
      </c>
      <c r="G403" s="187">
        <v>12.16</v>
      </c>
      <c r="H403" s="188">
        <f t="shared" si="42"/>
        <v>12.16</v>
      </c>
      <c r="I403" s="162"/>
      <c r="J403" s="186">
        <f t="shared" si="43"/>
        <v>0</v>
      </c>
      <c r="K403" s="187">
        <f t="shared" si="44"/>
        <v>1425.5168000000001</v>
      </c>
      <c r="L403" s="188">
        <f t="shared" si="45"/>
        <v>1425.5168000000001</v>
      </c>
      <c r="M403" s="163"/>
      <c r="N403" s="202">
        <f t="shared" si="46"/>
        <v>341.26872192000002</v>
      </c>
      <c r="O403" s="164"/>
      <c r="P403" s="208">
        <f t="shared" si="47"/>
        <v>0</v>
      </c>
      <c r="Q403" s="188">
        <f t="shared" si="48"/>
        <v>1766.7855219200003</v>
      </c>
      <c r="R403" s="144"/>
    </row>
    <row r="404" spans="1:18" s="143" customFormat="1" x14ac:dyDescent="0.2">
      <c r="A404" s="172" t="s">
        <v>1071</v>
      </c>
      <c r="B404" s="141" t="s">
        <v>1072</v>
      </c>
      <c r="C404" s="142" t="s">
        <v>151</v>
      </c>
      <c r="D404" s="214">
        <v>9.84</v>
      </c>
      <c r="E404" s="179"/>
      <c r="F404" s="186">
        <v>0</v>
      </c>
      <c r="G404" s="187">
        <v>12.16</v>
      </c>
      <c r="H404" s="188">
        <f t="shared" si="42"/>
        <v>12.16</v>
      </c>
      <c r="I404" s="162"/>
      <c r="J404" s="186">
        <f t="shared" si="43"/>
        <v>0</v>
      </c>
      <c r="K404" s="187">
        <f t="shared" si="44"/>
        <v>119.6544</v>
      </c>
      <c r="L404" s="188">
        <f t="shared" si="45"/>
        <v>119.6544</v>
      </c>
      <c r="M404" s="163"/>
      <c r="N404" s="202">
        <f t="shared" si="46"/>
        <v>28.645263359999998</v>
      </c>
      <c r="O404" s="164"/>
      <c r="P404" s="208">
        <f t="shared" si="47"/>
        <v>0</v>
      </c>
      <c r="Q404" s="188">
        <f t="shared" si="48"/>
        <v>148.29966336000001</v>
      </c>
      <c r="R404" s="144"/>
    </row>
    <row r="405" spans="1:18" s="143" customFormat="1" x14ac:dyDescent="0.2">
      <c r="A405" s="172" t="s">
        <v>1073</v>
      </c>
      <c r="B405" s="141" t="s">
        <v>1074</v>
      </c>
      <c r="C405" s="142" t="s">
        <v>151</v>
      </c>
      <c r="D405" s="214">
        <v>15.6</v>
      </c>
      <c r="E405" s="179"/>
      <c r="F405" s="186">
        <v>0</v>
      </c>
      <c r="G405" s="187">
        <v>12.16</v>
      </c>
      <c r="H405" s="188">
        <f t="shared" si="42"/>
        <v>12.16</v>
      </c>
      <c r="I405" s="162"/>
      <c r="J405" s="186">
        <f t="shared" si="43"/>
        <v>0</v>
      </c>
      <c r="K405" s="187">
        <f t="shared" si="44"/>
        <v>189.696</v>
      </c>
      <c r="L405" s="188">
        <f t="shared" si="45"/>
        <v>189.696</v>
      </c>
      <c r="M405" s="163"/>
      <c r="N405" s="202">
        <f t="shared" si="46"/>
        <v>45.413222400000002</v>
      </c>
      <c r="O405" s="164"/>
      <c r="P405" s="208">
        <f t="shared" si="47"/>
        <v>0</v>
      </c>
      <c r="Q405" s="188">
        <f t="shared" si="48"/>
        <v>235.10922240000002</v>
      </c>
      <c r="R405" s="144"/>
    </row>
    <row r="406" spans="1:18" s="143" customFormat="1" ht="25.5" x14ac:dyDescent="0.2">
      <c r="A406" s="172" t="s">
        <v>1075</v>
      </c>
      <c r="B406" s="141" t="s">
        <v>1077</v>
      </c>
      <c r="C406" s="142" t="s">
        <v>151</v>
      </c>
      <c r="D406" s="214">
        <v>9.48</v>
      </c>
      <c r="E406" s="179"/>
      <c r="F406" s="186">
        <v>3.22</v>
      </c>
      <c r="G406" s="187">
        <v>1.3</v>
      </c>
      <c r="H406" s="188">
        <f t="shared" si="42"/>
        <v>4.5200000000000005</v>
      </c>
      <c r="I406" s="162"/>
      <c r="J406" s="186">
        <f t="shared" si="43"/>
        <v>30.525600000000004</v>
      </c>
      <c r="K406" s="187">
        <f t="shared" si="44"/>
        <v>12.324000000000002</v>
      </c>
      <c r="L406" s="188">
        <f t="shared" si="45"/>
        <v>42.849600000000009</v>
      </c>
      <c r="M406" s="163"/>
      <c r="N406" s="202">
        <f t="shared" si="46"/>
        <v>10.258194240000002</v>
      </c>
      <c r="O406" s="164"/>
      <c r="P406" s="208">
        <f t="shared" si="47"/>
        <v>37.833428640000008</v>
      </c>
      <c r="Q406" s="188">
        <f t="shared" si="48"/>
        <v>53.107794240000011</v>
      </c>
      <c r="R406" s="144"/>
    </row>
    <row r="407" spans="1:18" s="143" customFormat="1" x14ac:dyDescent="0.2">
      <c r="A407" s="172" t="s">
        <v>1078</v>
      </c>
      <c r="B407" s="141" t="s">
        <v>1054</v>
      </c>
      <c r="C407" s="142" t="s">
        <v>35</v>
      </c>
      <c r="D407" s="214">
        <v>63</v>
      </c>
      <c r="E407" s="179"/>
      <c r="F407" s="186">
        <v>17.809999999999999</v>
      </c>
      <c r="G407" s="187">
        <v>0</v>
      </c>
      <c r="H407" s="188">
        <f t="shared" si="42"/>
        <v>17.809999999999999</v>
      </c>
      <c r="I407" s="162"/>
      <c r="J407" s="186">
        <f t="shared" si="43"/>
        <v>1122.03</v>
      </c>
      <c r="K407" s="187">
        <f t="shared" si="44"/>
        <v>0</v>
      </c>
      <c r="L407" s="188">
        <f t="shared" si="45"/>
        <v>1122.03</v>
      </c>
      <c r="M407" s="163"/>
      <c r="N407" s="202">
        <f t="shared" si="46"/>
        <v>268.61398200000002</v>
      </c>
      <c r="O407" s="164"/>
      <c r="P407" s="208">
        <f t="shared" si="47"/>
        <v>1390.6439820000001</v>
      </c>
      <c r="Q407" s="188">
        <f t="shared" si="48"/>
        <v>1390.6439820000001</v>
      </c>
      <c r="R407" s="144"/>
    </row>
    <row r="408" spans="1:18" s="143" customFormat="1" x14ac:dyDescent="0.2">
      <c r="A408" s="172" t="s">
        <v>1079</v>
      </c>
      <c r="B408" s="141" t="s">
        <v>1056</v>
      </c>
      <c r="C408" s="142" t="s">
        <v>35</v>
      </c>
      <c r="D408" s="214">
        <v>63</v>
      </c>
      <c r="E408" s="179"/>
      <c r="F408" s="186">
        <v>11.57</v>
      </c>
      <c r="G408" s="187">
        <v>0</v>
      </c>
      <c r="H408" s="188">
        <f t="shared" si="42"/>
        <v>11.57</v>
      </c>
      <c r="I408" s="162"/>
      <c r="J408" s="186">
        <f t="shared" si="43"/>
        <v>728.91</v>
      </c>
      <c r="K408" s="187">
        <f t="shared" si="44"/>
        <v>0</v>
      </c>
      <c r="L408" s="188">
        <f t="shared" si="45"/>
        <v>728.91</v>
      </c>
      <c r="M408" s="163"/>
      <c r="N408" s="202">
        <f t="shared" si="46"/>
        <v>174.50105399999998</v>
      </c>
      <c r="O408" s="164"/>
      <c r="P408" s="208">
        <f t="shared" si="47"/>
        <v>903.41105400000004</v>
      </c>
      <c r="Q408" s="188">
        <f t="shared" si="48"/>
        <v>903.41105400000004</v>
      </c>
      <c r="R408" s="144"/>
    </row>
    <row r="409" spans="1:18" s="143" customFormat="1" x14ac:dyDescent="0.2">
      <c r="A409" s="172" t="s">
        <v>1080</v>
      </c>
      <c r="B409" s="141" t="s">
        <v>501</v>
      </c>
      <c r="C409" s="142" t="s">
        <v>45</v>
      </c>
      <c r="D409" s="214">
        <v>173</v>
      </c>
      <c r="E409" s="179"/>
      <c r="F409" s="186">
        <v>0</v>
      </c>
      <c r="G409" s="187">
        <v>1</v>
      </c>
      <c r="H409" s="188">
        <f t="shared" si="42"/>
        <v>1</v>
      </c>
      <c r="I409" s="162"/>
      <c r="J409" s="186">
        <f t="shared" si="43"/>
        <v>0</v>
      </c>
      <c r="K409" s="187">
        <f t="shared" si="44"/>
        <v>173</v>
      </c>
      <c r="L409" s="188">
        <f t="shared" si="45"/>
        <v>173</v>
      </c>
      <c r="M409" s="163"/>
      <c r="N409" s="202">
        <f t="shared" si="46"/>
        <v>41.416200000000003</v>
      </c>
      <c r="O409" s="164"/>
      <c r="P409" s="208">
        <f t="shared" si="47"/>
        <v>0</v>
      </c>
      <c r="Q409" s="188">
        <f t="shared" si="48"/>
        <v>214.4162</v>
      </c>
      <c r="R409" s="144"/>
    </row>
    <row r="410" spans="1:18" s="143" customFormat="1" x14ac:dyDescent="0.2">
      <c r="A410" s="172" t="s">
        <v>1081</v>
      </c>
      <c r="B410" s="141" t="s">
        <v>1082</v>
      </c>
      <c r="C410" s="142" t="s">
        <v>149</v>
      </c>
      <c r="D410" s="214">
        <v>50</v>
      </c>
      <c r="E410" s="179"/>
      <c r="F410" s="186">
        <v>18.23</v>
      </c>
      <c r="G410" s="187">
        <v>38.659999999999997</v>
      </c>
      <c r="H410" s="188">
        <f t="shared" si="42"/>
        <v>56.89</v>
      </c>
      <c r="I410" s="162"/>
      <c r="J410" s="186">
        <f t="shared" si="43"/>
        <v>911.5</v>
      </c>
      <c r="K410" s="187">
        <f t="shared" si="44"/>
        <v>1932.9999999999998</v>
      </c>
      <c r="L410" s="188">
        <f t="shared" si="45"/>
        <v>2844.5</v>
      </c>
      <c r="M410" s="163"/>
      <c r="N410" s="202">
        <f t="shared" si="46"/>
        <v>680.97329999999999</v>
      </c>
      <c r="O410" s="164"/>
      <c r="P410" s="208">
        <f t="shared" si="47"/>
        <v>1129.7130999999999</v>
      </c>
      <c r="Q410" s="188">
        <f t="shared" si="48"/>
        <v>3525.4733000000001</v>
      </c>
      <c r="R410" s="144"/>
    </row>
    <row r="411" spans="1:18" s="143" customFormat="1" ht="25.5" x14ac:dyDescent="0.2">
      <c r="A411" s="172" t="s">
        <v>1083</v>
      </c>
      <c r="B411" s="141" t="s">
        <v>1084</v>
      </c>
      <c r="C411" s="142" t="s">
        <v>149</v>
      </c>
      <c r="D411" s="214">
        <v>20.73</v>
      </c>
      <c r="E411" s="179"/>
      <c r="F411" s="186">
        <v>6.89</v>
      </c>
      <c r="G411" s="187">
        <v>32.22</v>
      </c>
      <c r="H411" s="188">
        <f t="shared" si="42"/>
        <v>39.11</v>
      </c>
      <c r="I411" s="162"/>
      <c r="J411" s="186">
        <f t="shared" si="43"/>
        <v>142.8297</v>
      </c>
      <c r="K411" s="187">
        <f t="shared" si="44"/>
        <v>667.92060000000004</v>
      </c>
      <c r="L411" s="188">
        <f t="shared" si="45"/>
        <v>810.75030000000004</v>
      </c>
      <c r="M411" s="163"/>
      <c r="N411" s="202">
        <f t="shared" si="46"/>
        <v>194.09362182000001</v>
      </c>
      <c r="O411" s="164"/>
      <c r="P411" s="208">
        <f t="shared" si="47"/>
        <v>177.02313018000001</v>
      </c>
      <c r="Q411" s="188">
        <f t="shared" si="48"/>
        <v>1004.8439218200001</v>
      </c>
      <c r="R411" s="144"/>
    </row>
    <row r="412" spans="1:18" s="155" customFormat="1" x14ac:dyDescent="0.2">
      <c r="A412" s="173" t="s">
        <v>1085</v>
      </c>
      <c r="B412" s="150" t="s">
        <v>1086</v>
      </c>
      <c r="C412" s="150"/>
      <c r="D412" s="215"/>
      <c r="E412" s="180"/>
      <c r="F412" s="220">
        <f>SUM(Q413:Q419)</f>
        <v>8467.0081972000007</v>
      </c>
      <c r="G412" s="190"/>
      <c r="H412" s="191"/>
      <c r="I412" s="151"/>
      <c r="J412" s="189"/>
      <c r="K412" s="190"/>
      <c r="L412" s="191"/>
      <c r="M412" s="152"/>
      <c r="N412" s="203"/>
      <c r="O412" s="153"/>
      <c r="P412" s="209"/>
      <c r="Q412" s="191"/>
      <c r="R412" s="154"/>
    </row>
    <row r="413" spans="1:18" s="143" customFormat="1" x14ac:dyDescent="0.2">
      <c r="A413" s="172" t="s">
        <v>1087</v>
      </c>
      <c r="B413" s="141" t="s">
        <v>1088</v>
      </c>
      <c r="C413" s="142" t="s">
        <v>42</v>
      </c>
      <c r="D413" s="214">
        <v>48</v>
      </c>
      <c r="E413" s="179"/>
      <c r="F413" s="186">
        <v>1.86</v>
      </c>
      <c r="G413" s="187">
        <v>0.84</v>
      </c>
      <c r="H413" s="188">
        <f t="shared" si="42"/>
        <v>2.7</v>
      </c>
      <c r="I413" s="162"/>
      <c r="J413" s="186">
        <f t="shared" si="43"/>
        <v>89.28</v>
      </c>
      <c r="K413" s="187">
        <f t="shared" si="44"/>
        <v>40.32</v>
      </c>
      <c r="L413" s="188">
        <f t="shared" si="45"/>
        <v>129.6</v>
      </c>
      <c r="M413" s="163"/>
      <c r="N413" s="202">
        <f t="shared" si="46"/>
        <v>31.026239999999998</v>
      </c>
      <c r="O413" s="164"/>
      <c r="P413" s="208">
        <f t="shared" si="47"/>
        <v>110.653632</v>
      </c>
      <c r="Q413" s="188">
        <f t="shared" si="48"/>
        <v>160.62624</v>
      </c>
      <c r="R413" s="144"/>
    </row>
    <row r="414" spans="1:18" s="143" customFormat="1" ht="25.5" x14ac:dyDescent="0.2">
      <c r="A414" s="172" t="s">
        <v>1089</v>
      </c>
      <c r="B414" s="141" t="s">
        <v>1042</v>
      </c>
      <c r="C414" s="142" t="s">
        <v>42</v>
      </c>
      <c r="D414" s="214">
        <v>48</v>
      </c>
      <c r="E414" s="179"/>
      <c r="F414" s="186">
        <v>10.98</v>
      </c>
      <c r="G414" s="187">
        <v>17.399999999999999</v>
      </c>
      <c r="H414" s="188">
        <f t="shared" si="42"/>
        <v>28.38</v>
      </c>
      <c r="I414" s="162"/>
      <c r="J414" s="186">
        <f t="shared" si="43"/>
        <v>527.04</v>
      </c>
      <c r="K414" s="187">
        <f t="shared" si="44"/>
        <v>835.19999999999993</v>
      </c>
      <c r="L414" s="188">
        <f t="shared" si="45"/>
        <v>1362.2399999999998</v>
      </c>
      <c r="M414" s="163"/>
      <c r="N414" s="202">
        <f t="shared" si="46"/>
        <v>326.12025599999993</v>
      </c>
      <c r="O414" s="164"/>
      <c r="P414" s="208">
        <f t="shared" si="47"/>
        <v>653.21337600000004</v>
      </c>
      <c r="Q414" s="188">
        <f t="shared" si="48"/>
        <v>1688.3602559999997</v>
      </c>
      <c r="R414" s="144"/>
    </row>
    <row r="415" spans="1:18" s="143" customFormat="1" ht="25.5" x14ac:dyDescent="0.2">
      <c r="A415" s="172" t="s">
        <v>1090</v>
      </c>
      <c r="B415" s="141" t="s">
        <v>1040</v>
      </c>
      <c r="C415" s="142" t="s">
        <v>42</v>
      </c>
      <c r="D415" s="214">
        <v>48</v>
      </c>
      <c r="E415" s="179"/>
      <c r="F415" s="186">
        <v>4.16</v>
      </c>
      <c r="G415" s="187">
        <v>3.79</v>
      </c>
      <c r="H415" s="188">
        <f t="shared" si="42"/>
        <v>7.95</v>
      </c>
      <c r="I415" s="162"/>
      <c r="J415" s="186">
        <f t="shared" si="43"/>
        <v>199.68</v>
      </c>
      <c r="K415" s="187">
        <f t="shared" si="44"/>
        <v>181.92000000000002</v>
      </c>
      <c r="L415" s="188">
        <f t="shared" si="45"/>
        <v>381.6</v>
      </c>
      <c r="M415" s="163"/>
      <c r="N415" s="202">
        <f t="shared" si="46"/>
        <v>91.355040000000002</v>
      </c>
      <c r="O415" s="164"/>
      <c r="P415" s="208">
        <f t="shared" si="47"/>
        <v>247.48339200000001</v>
      </c>
      <c r="Q415" s="188">
        <f t="shared" si="48"/>
        <v>472.95504000000005</v>
      </c>
      <c r="R415" s="144"/>
    </row>
    <row r="416" spans="1:18" s="143" customFormat="1" x14ac:dyDescent="0.2">
      <c r="A416" s="172" t="s">
        <v>1091</v>
      </c>
      <c r="B416" s="141" t="s">
        <v>1044</v>
      </c>
      <c r="C416" s="142" t="s">
        <v>42</v>
      </c>
      <c r="D416" s="214">
        <v>48</v>
      </c>
      <c r="E416" s="179"/>
      <c r="F416" s="186">
        <v>7.81</v>
      </c>
      <c r="G416" s="187">
        <v>4.51</v>
      </c>
      <c r="H416" s="188">
        <f t="shared" si="42"/>
        <v>12.32</v>
      </c>
      <c r="I416" s="162"/>
      <c r="J416" s="186">
        <f t="shared" si="43"/>
        <v>374.88</v>
      </c>
      <c r="K416" s="187">
        <f t="shared" si="44"/>
        <v>216.48</v>
      </c>
      <c r="L416" s="188">
        <f t="shared" si="45"/>
        <v>591.36</v>
      </c>
      <c r="M416" s="163"/>
      <c r="N416" s="202">
        <f t="shared" si="46"/>
        <v>141.571584</v>
      </c>
      <c r="O416" s="164"/>
      <c r="P416" s="208">
        <f t="shared" si="47"/>
        <v>464.62627200000003</v>
      </c>
      <c r="Q416" s="188">
        <f t="shared" si="48"/>
        <v>732.93158400000004</v>
      </c>
      <c r="R416" s="144"/>
    </row>
    <row r="417" spans="1:18" s="143" customFormat="1" x14ac:dyDescent="0.2">
      <c r="A417" s="172" t="s">
        <v>1092</v>
      </c>
      <c r="B417" s="141" t="s">
        <v>1094</v>
      </c>
      <c r="C417" s="142" t="s">
        <v>42</v>
      </c>
      <c r="D417" s="214">
        <v>48</v>
      </c>
      <c r="E417" s="179"/>
      <c r="F417" s="186">
        <v>3.25</v>
      </c>
      <c r="G417" s="187">
        <v>2.83</v>
      </c>
      <c r="H417" s="188">
        <f t="shared" si="42"/>
        <v>6.08</v>
      </c>
      <c r="I417" s="162"/>
      <c r="J417" s="186">
        <f t="shared" si="43"/>
        <v>156</v>
      </c>
      <c r="K417" s="187">
        <f t="shared" si="44"/>
        <v>135.84</v>
      </c>
      <c r="L417" s="188">
        <f t="shared" si="45"/>
        <v>291.84000000000003</v>
      </c>
      <c r="M417" s="163"/>
      <c r="N417" s="202">
        <f t="shared" si="46"/>
        <v>69.866496000000012</v>
      </c>
      <c r="O417" s="164"/>
      <c r="P417" s="208">
        <f t="shared" si="47"/>
        <v>193.34640000000002</v>
      </c>
      <c r="Q417" s="188">
        <f t="shared" si="48"/>
        <v>361.70649600000007</v>
      </c>
      <c r="R417" s="144"/>
    </row>
    <row r="418" spans="1:18" s="143" customFormat="1" ht="25.5" x14ac:dyDescent="0.2">
      <c r="A418" s="172" t="s">
        <v>1095</v>
      </c>
      <c r="B418" s="141" t="s">
        <v>1096</v>
      </c>
      <c r="C418" s="142" t="s">
        <v>42</v>
      </c>
      <c r="D418" s="214">
        <v>121</v>
      </c>
      <c r="E418" s="179"/>
      <c r="F418" s="186">
        <v>10.47</v>
      </c>
      <c r="G418" s="187">
        <v>14.56</v>
      </c>
      <c r="H418" s="188">
        <f t="shared" si="42"/>
        <v>25.03</v>
      </c>
      <c r="I418" s="162"/>
      <c r="J418" s="186">
        <f t="shared" si="43"/>
        <v>1266.8700000000001</v>
      </c>
      <c r="K418" s="187">
        <f t="shared" si="44"/>
        <v>1761.76</v>
      </c>
      <c r="L418" s="188">
        <f t="shared" si="45"/>
        <v>3028.63</v>
      </c>
      <c r="M418" s="163"/>
      <c r="N418" s="202">
        <f t="shared" si="46"/>
        <v>725.05402200000003</v>
      </c>
      <c r="O418" s="164"/>
      <c r="P418" s="208">
        <f t="shared" si="47"/>
        <v>1570.1586780000002</v>
      </c>
      <c r="Q418" s="188">
        <f t="shared" si="48"/>
        <v>3753.6840220000004</v>
      </c>
      <c r="R418" s="144"/>
    </row>
    <row r="419" spans="1:18" s="143" customFormat="1" ht="25.5" x14ac:dyDescent="0.2">
      <c r="A419" s="172" t="s">
        <v>1097</v>
      </c>
      <c r="B419" s="141" t="s">
        <v>1099</v>
      </c>
      <c r="C419" s="142" t="s">
        <v>26</v>
      </c>
      <c r="D419" s="214">
        <v>1.8</v>
      </c>
      <c r="E419" s="179"/>
      <c r="F419" s="186">
        <v>93.59</v>
      </c>
      <c r="G419" s="187">
        <v>487.67</v>
      </c>
      <c r="H419" s="188">
        <f t="shared" si="42"/>
        <v>581.26</v>
      </c>
      <c r="I419" s="162"/>
      <c r="J419" s="186">
        <f t="shared" si="43"/>
        <v>168.46200000000002</v>
      </c>
      <c r="K419" s="187">
        <f t="shared" si="44"/>
        <v>877.80600000000004</v>
      </c>
      <c r="L419" s="188">
        <f t="shared" si="45"/>
        <v>1046.268</v>
      </c>
      <c r="M419" s="163"/>
      <c r="N419" s="202">
        <f t="shared" si="46"/>
        <v>250.4765592</v>
      </c>
      <c r="O419" s="164"/>
      <c r="P419" s="208">
        <f t="shared" si="47"/>
        <v>208.79180280000003</v>
      </c>
      <c r="Q419" s="188">
        <f t="shared" si="48"/>
        <v>1296.7445592000001</v>
      </c>
      <c r="R419" s="144"/>
    </row>
    <row r="420" spans="1:18" s="155" customFormat="1" x14ac:dyDescent="0.2">
      <c r="A420" s="173" t="s">
        <v>1100</v>
      </c>
      <c r="B420" s="150" t="s">
        <v>1101</v>
      </c>
      <c r="C420" s="150"/>
      <c r="D420" s="215"/>
      <c r="E420" s="180"/>
      <c r="F420" s="220">
        <f>SUM(Q421:Q431)</f>
        <v>10885.650200000004</v>
      </c>
      <c r="G420" s="190"/>
      <c r="H420" s="191"/>
      <c r="I420" s="151"/>
      <c r="J420" s="189"/>
      <c r="K420" s="190"/>
      <c r="L420" s="191"/>
      <c r="M420" s="152"/>
      <c r="N420" s="203"/>
      <c r="O420" s="153"/>
      <c r="P420" s="209"/>
      <c r="Q420" s="191"/>
      <c r="R420" s="154"/>
    </row>
    <row r="421" spans="1:18" s="143" customFormat="1" x14ac:dyDescent="0.2">
      <c r="A421" s="172" t="s">
        <v>1102</v>
      </c>
      <c r="B421" s="141" t="s">
        <v>1104</v>
      </c>
      <c r="C421" s="142" t="s">
        <v>45</v>
      </c>
      <c r="D421" s="214">
        <v>11</v>
      </c>
      <c r="E421" s="179"/>
      <c r="F421" s="186">
        <v>10</v>
      </c>
      <c r="G421" s="187">
        <v>90</v>
      </c>
      <c r="H421" s="188">
        <f t="shared" si="42"/>
        <v>100</v>
      </c>
      <c r="I421" s="162"/>
      <c r="J421" s="186">
        <f t="shared" si="43"/>
        <v>110</v>
      </c>
      <c r="K421" s="187">
        <f t="shared" si="44"/>
        <v>990</v>
      </c>
      <c r="L421" s="188">
        <f t="shared" si="45"/>
        <v>1100</v>
      </c>
      <c r="M421" s="163"/>
      <c r="N421" s="202">
        <f t="shared" si="46"/>
        <v>263.33999999999997</v>
      </c>
      <c r="O421" s="164"/>
      <c r="P421" s="208">
        <f t="shared" si="47"/>
        <v>136.334</v>
      </c>
      <c r="Q421" s="188">
        <f t="shared" si="48"/>
        <v>1363.3400000000001</v>
      </c>
      <c r="R421" s="144"/>
    </row>
    <row r="422" spans="1:18" s="143" customFormat="1" x14ac:dyDescent="0.2">
      <c r="A422" s="172" t="s">
        <v>1105</v>
      </c>
      <c r="B422" s="141" t="s">
        <v>1107</v>
      </c>
      <c r="C422" s="142" t="s">
        <v>45</v>
      </c>
      <c r="D422" s="214">
        <v>9</v>
      </c>
      <c r="E422" s="179"/>
      <c r="F422" s="186">
        <v>6</v>
      </c>
      <c r="G422" s="187">
        <v>54</v>
      </c>
      <c r="H422" s="188">
        <f t="shared" si="42"/>
        <v>60</v>
      </c>
      <c r="I422" s="162"/>
      <c r="J422" s="186">
        <f t="shared" si="43"/>
        <v>54</v>
      </c>
      <c r="K422" s="187">
        <f t="shared" si="44"/>
        <v>486</v>
      </c>
      <c r="L422" s="188">
        <f t="shared" si="45"/>
        <v>540</v>
      </c>
      <c r="M422" s="163"/>
      <c r="N422" s="202">
        <f t="shared" si="46"/>
        <v>129.27600000000001</v>
      </c>
      <c r="O422" s="164"/>
      <c r="P422" s="208">
        <f t="shared" si="47"/>
        <v>66.927599999999998</v>
      </c>
      <c r="Q422" s="188">
        <f t="shared" si="48"/>
        <v>669.27600000000007</v>
      </c>
      <c r="R422" s="144"/>
    </row>
    <row r="423" spans="1:18" s="143" customFormat="1" x14ac:dyDescent="0.2">
      <c r="A423" s="172" t="s">
        <v>1108</v>
      </c>
      <c r="B423" s="141" t="s">
        <v>1110</v>
      </c>
      <c r="C423" s="142" t="s">
        <v>45</v>
      </c>
      <c r="D423" s="214">
        <v>15</v>
      </c>
      <c r="E423" s="179"/>
      <c r="F423" s="186">
        <v>2.6</v>
      </c>
      <c r="G423" s="187">
        <v>23.4</v>
      </c>
      <c r="H423" s="188">
        <f t="shared" si="42"/>
        <v>26</v>
      </c>
      <c r="I423" s="162"/>
      <c r="J423" s="186">
        <f t="shared" si="43"/>
        <v>39</v>
      </c>
      <c r="K423" s="187">
        <f t="shared" si="44"/>
        <v>351</v>
      </c>
      <c r="L423" s="188">
        <f t="shared" si="45"/>
        <v>390</v>
      </c>
      <c r="M423" s="163"/>
      <c r="N423" s="202">
        <f t="shared" si="46"/>
        <v>93.366</v>
      </c>
      <c r="O423" s="164"/>
      <c r="P423" s="208">
        <f t="shared" si="47"/>
        <v>48.336600000000004</v>
      </c>
      <c r="Q423" s="188">
        <f t="shared" si="48"/>
        <v>483.36600000000004</v>
      </c>
      <c r="R423" s="144"/>
    </row>
    <row r="424" spans="1:18" s="143" customFormat="1" x14ac:dyDescent="0.2">
      <c r="A424" s="172" t="s">
        <v>1111</v>
      </c>
      <c r="B424" s="141" t="s">
        <v>1113</v>
      </c>
      <c r="C424" s="142" t="s">
        <v>45</v>
      </c>
      <c r="D424" s="214">
        <v>7</v>
      </c>
      <c r="E424" s="179"/>
      <c r="F424" s="186">
        <v>6</v>
      </c>
      <c r="G424" s="187">
        <v>54</v>
      </c>
      <c r="H424" s="188">
        <f t="shared" si="42"/>
        <v>60</v>
      </c>
      <c r="I424" s="162"/>
      <c r="J424" s="186">
        <f t="shared" si="43"/>
        <v>42</v>
      </c>
      <c r="K424" s="187">
        <f t="shared" si="44"/>
        <v>378</v>
      </c>
      <c r="L424" s="188">
        <f t="shared" si="45"/>
        <v>420</v>
      </c>
      <c r="M424" s="163"/>
      <c r="N424" s="202">
        <f t="shared" si="46"/>
        <v>100.548</v>
      </c>
      <c r="O424" s="164"/>
      <c r="P424" s="208">
        <f t="shared" si="47"/>
        <v>52.0548</v>
      </c>
      <c r="Q424" s="188">
        <f t="shared" si="48"/>
        <v>520.548</v>
      </c>
      <c r="R424" s="144"/>
    </row>
    <row r="425" spans="1:18" s="143" customFormat="1" x14ac:dyDescent="0.2">
      <c r="A425" s="172" t="s">
        <v>1114</v>
      </c>
      <c r="B425" s="141" t="s">
        <v>1116</v>
      </c>
      <c r="C425" s="142" t="s">
        <v>42</v>
      </c>
      <c r="D425" s="214">
        <v>300</v>
      </c>
      <c r="E425" s="179"/>
      <c r="F425" s="186">
        <v>0.22000000000000003</v>
      </c>
      <c r="G425" s="187">
        <v>1.9800000000000002</v>
      </c>
      <c r="H425" s="188">
        <f t="shared" si="42"/>
        <v>2.2000000000000002</v>
      </c>
      <c r="I425" s="162"/>
      <c r="J425" s="186">
        <f t="shared" si="43"/>
        <v>66.000000000000014</v>
      </c>
      <c r="K425" s="187">
        <f t="shared" si="44"/>
        <v>594.00000000000011</v>
      </c>
      <c r="L425" s="188">
        <f t="shared" si="45"/>
        <v>660.00000000000011</v>
      </c>
      <c r="M425" s="163"/>
      <c r="N425" s="202">
        <f t="shared" si="46"/>
        <v>158.00400000000002</v>
      </c>
      <c r="O425" s="164"/>
      <c r="P425" s="208">
        <f t="shared" si="47"/>
        <v>81.800400000000025</v>
      </c>
      <c r="Q425" s="188">
        <f t="shared" si="48"/>
        <v>818.00400000000013</v>
      </c>
      <c r="R425" s="144"/>
    </row>
    <row r="426" spans="1:18" s="143" customFormat="1" x14ac:dyDescent="0.2">
      <c r="A426" s="172" t="s">
        <v>1117</v>
      </c>
      <c r="B426" s="141" t="s">
        <v>1119</v>
      </c>
      <c r="C426" s="142" t="s">
        <v>42</v>
      </c>
      <c r="D426" s="214">
        <v>250</v>
      </c>
      <c r="E426" s="179"/>
      <c r="F426" s="186">
        <v>0.25</v>
      </c>
      <c r="G426" s="187">
        <v>2.25</v>
      </c>
      <c r="H426" s="188">
        <f t="shared" si="42"/>
        <v>2.5</v>
      </c>
      <c r="I426" s="162"/>
      <c r="J426" s="186">
        <f t="shared" si="43"/>
        <v>62.5</v>
      </c>
      <c r="K426" s="187">
        <f t="shared" si="44"/>
        <v>562.5</v>
      </c>
      <c r="L426" s="188">
        <f t="shared" si="45"/>
        <v>625</v>
      </c>
      <c r="M426" s="163"/>
      <c r="N426" s="202">
        <f t="shared" si="46"/>
        <v>149.625</v>
      </c>
      <c r="O426" s="164"/>
      <c r="P426" s="208">
        <f t="shared" si="47"/>
        <v>77.462500000000006</v>
      </c>
      <c r="Q426" s="188">
        <f t="shared" si="48"/>
        <v>774.625</v>
      </c>
      <c r="R426" s="144"/>
    </row>
    <row r="427" spans="1:18" s="143" customFormat="1" x14ac:dyDescent="0.2">
      <c r="A427" s="172" t="s">
        <v>1120</v>
      </c>
      <c r="B427" s="141" t="s">
        <v>1122</v>
      </c>
      <c r="C427" s="142" t="s">
        <v>45</v>
      </c>
      <c r="D427" s="214">
        <v>1000</v>
      </c>
      <c r="E427" s="179"/>
      <c r="F427" s="186">
        <v>8.0000000000000016E-2</v>
      </c>
      <c r="G427" s="187">
        <v>0.72</v>
      </c>
      <c r="H427" s="188">
        <f t="shared" si="42"/>
        <v>0.8</v>
      </c>
      <c r="I427" s="162"/>
      <c r="J427" s="186">
        <f t="shared" si="43"/>
        <v>80.000000000000014</v>
      </c>
      <c r="K427" s="187">
        <f t="shared" si="44"/>
        <v>720</v>
      </c>
      <c r="L427" s="188">
        <f t="shared" si="45"/>
        <v>800</v>
      </c>
      <c r="M427" s="163"/>
      <c r="N427" s="202">
        <f t="shared" si="46"/>
        <v>191.52</v>
      </c>
      <c r="O427" s="164"/>
      <c r="P427" s="208">
        <f t="shared" si="47"/>
        <v>99.152000000000015</v>
      </c>
      <c r="Q427" s="188">
        <f t="shared" si="48"/>
        <v>991.5200000000001</v>
      </c>
      <c r="R427" s="144"/>
    </row>
    <row r="428" spans="1:18" s="143" customFormat="1" x14ac:dyDescent="0.2">
      <c r="A428" s="172" t="s">
        <v>1123</v>
      </c>
      <c r="B428" s="141" t="s">
        <v>1125</v>
      </c>
      <c r="C428" s="142" t="s">
        <v>42</v>
      </c>
      <c r="D428" s="214">
        <v>25</v>
      </c>
      <c r="E428" s="179"/>
      <c r="F428" s="186">
        <v>1.8</v>
      </c>
      <c r="G428" s="187">
        <v>16.2</v>
      </c>
      <c r="H428" s="188">
        <f t="shared" si="42"/>
        <v>18</v>
      </c>
      <c r="I428" s="162"/>
      <c r="J428" s="186">
        <f t="shared" si="43"/>
        <v>45</v>
      </c>
      <c r="K428" s="187">
        <f t="shared" si="44"/>
        <v>405</v>
      </c>
      <c r="L428" s="188">
        <f t="shared" si="45"/>
        <v>450</v>
      </c>
      <c r="M428" s="163"/>
      <c r="N428" s="202">
        <f t="shared" si="46"/>
        <v>107.73</v>
      </c>
      <c r="O428" s="164"/>
      <c r="P428" s="208">
        <f t="shared" si="47"/>
        <v>55.773000000000003</v>
      </c>
      <c r="Q428" s="188">
        <f t="shared" si="48"/>
        <v>557.73</v>
      </c>
      <c r="R428" s="144"/>
    </row>
    <row r="429" spans="1:18" s="143" customFormat="1" x14ac:dyDescent="0.2">
      <c r="A429" s="172" t="s">
        <v>1126</v>
      </c>
      <c r="B429" s="141" t="s">
        <v>1128</v>
      </c>
      <c r="C429" s="142" t="s">
        <v>288</v>
      </c>
      <c r="D429" s="214">
        <v>12</v>
      </c>
      <c r="E429" s="179"/>
      <c r="F429" s="186">
        <v>0.4</v>
      </c>
      <c r="G429" s="187">
        <v>3.6</v>
      </c>
      <c r="H429" s="188">
        <f t="shared" si="42"/>
        <v>4</v>
      </c>
      <c r="I429" s="162"/>
      <c r="J429" s="186">
        <f t="shared" si="43"/>
        <v>4.8000000000000007</v>
      </c>
      <c r="K429" s="187">
        <f t="shared" si="44"/>
        <v>43.2</v>
      </c>
      <c r="L429" s="188">
        <f t="shared" si="45"/>
        <v>48</v>
      </c>
      <c r="M429" s="163"/>
      <c r="N429" s="202">
        <f t="shared" si="46"/>
        <v>11.491199999999999</v>
      </c>
      <c r="O429" s="164"/>
      <c r="P429" s="208">
        <f t="shared" si="47"/>
        <v>5.9491200000000015</v>
      </c>
      <c r="Q429" s="188">
        <f t="shared" si="48"/>
        <v>59.491200000000006</v>
      </c>
      <c r="R429" s="144"/>
    </row>
    <row r="430" spans="1:18" s="143" customFormat="1" x14ac:dyDescent="0.2">
      <c r="A430" s="172" t="s">
        <v>1129</v>
      </c>
      <c r="B430" s="141" t="s">
        <v>1131</v>
      </c>
      <c r="C430" s="142" t="s">
        <v>106</v>
      </c>
      <c r="D430" s="214">
        <v>50</v>
      </c>
      <c r="E430" s="179"/>
      <c r="F430" s="186">
        <v>0.5</v>
      </c>
      <c r="G430" s="187">
        <v>4.5</v>
      </c>
      <c r="H430" s="188">
        <f t="shared" si="42"/>
        <v>5</v>
      </c>
      <c r="I430" s="162"/>
      <c r="J430" s="186">
        <f t="shared" si="43"/>
        <v>25</v>
      </c>
      <c r="K430" s="187">
        <f t="shared" si="44"/>
        <v>225</v>
      </c>
      <c r="L430" s="188">
        <f t="shared" si="45"/>
        <v>250</v>
      </c>
      <c r="M430" s="163"/>
      <c r="N430" s="202">
        <f t="shared" si="46"/>
        <v>59.85</v>
      </c>
      <c r="O430" s="164"/>
      <c r="P430" s="208">
        <f t="shared" si="47"/>
        <v>30.985000000000003</v>
      </c>
      <c r="Q430" s="188">
        <f t="shared" si="48"/>
        <v>309.85000000000002</v>
      </c>
      <c r="R430" s="144"/>
    </row>
    <row r="431" spans="1:18" s="143" customFormat="1" x14ac:dyDescent="0.2">
      <c r="A431" s="172" t="s">
        <v>1132</v>
      </c>
      <c r="B431" s="141" t="s">
        <v>1134</v>
      </c>
      <c r="C431" s="142" t="s">
        <v>1135</v>
      </c>
      <c r="D431" s="214">
        <v>140</v>
      </c>
      <c r="E431" s="179"/>
      <c r="F431" s="186">
        <v>2.5</v>
      </c>
      <c r="G431" s="187">
        <v>22.5</v>
      </c>
      <c r="H431" s="188">
        <f t="shared" si="42"/>
        <v>25</v>
      </c>
      <c r="I431" s="162"/>
      <c r="J431" s="186">
        <f t="shared" si="43"/>
        <v>350</v>
      </c>
      <c r="K431" s="187">
        <f t="shared" si="44"/>
        <v>3150</v>
      </c>
      <c r="L431" s="188">
        <f t="shared" si="45"/>
        <v>3500</v>
      </c>
      <c r="M431" s="163"/>
      <c r="N431" s="202">
        <f t="shared" si="46"/>
        <v>837.9</v>
      </c>
      <c r="O431" s="164"/>
      <c r="P431" s="208">
        <f t="shared" si="47"/>
        <v>433.79</v>
      </c>
      <c r="Q431" s="188">
        <f t="shared" si="48"/>
        <v>4337.9000000000005</v>
      </c>
      <c r="R431" s="144"/>
    </row>
    <row r="432" spans="1:18" s="24" customFormat="1" x14ac:dyDescent="0.2">
      <c r="A432" s="176"/>
      <c r="B432" s="77" t="s">
        <v>1236</v>
      </c>
      <c r="C432" s="77"/>
      <c r="D432" s="177"/>
      <c r="F432" s="198">
        <f>F16+F23+F355</f>
        <v>1310201.4621951201</v>
      </c>
      <c r="G432" s="199"/>
      <c r="H432" s="200"/>
      <c r="I432" s="78"/>
      <c r="J432" s="198">
        <f>SUM(J17:J431)</f>
        <v>224140.98439999999</v>
      </c>
      <c r="K432" s="218">
        <f>SUM(K17:K431)</f>
        <v>832984.61039999942</v>
      </c>
      <c r="L432" s="212">
        <f>SUM(L17:L431)</f>
        <v>1057125.5948000001</v>
      </c>
      <c r="M432" s="79" t="e">
        <f>SUM(#REF!)</f>
        <v>#REF!</v>
      </c>
      <c r="N432" s="206">
        <f>SUM(N17:N431)</f>
        <v>253075.86739512015</v>
      </c>
      <c r="O432" s="79" t="e">
        <f>SUM(#REF!)</f>
        <v>#REF!</v>
      </c>
      <c r="P432" s="198">
        <f>SUM(P17:P431)</f>
        <v>277800.33606535988</v>
      </c>
      <c r="Q432" s="212">
        <f>SUM(Q17:Q431)</f>
        <v>1310201.4621951191</v>
      </c>
      <c r="R432" s="5"/>
    </row>
    <row r="433" spans="6:17" x14ac:dyDescent="0.2">
      <c r="F433" s="5"/>
      <c r="G433" s="27"/>
      <c r="J433" s="5"/>
      <c r="K433" s="27"/>
      <c r="Q433" s="26" t="s">
        <v>1239</v>
      </c>
    </row>
    <row r="434" spans="6:17" x14ac:dyDescent="0.2">
      <c r="F434" s="80" t="s">
        <v>1165</v>
      </c>
      <c r="G434" s="27"/>
      <c r="J434" s="80"/>
      <c r="K434" s="27"/>
    </row>
    <row r="435" spans="6:17" x14ac:dyDescent="0.2">
      <c r="F435" s="27"/>
      <c r="G435" s="27"/>
      <c r="J435" s="27"/>
      <c r="K435" s="27"/>
    </row>
    <row r="436" spans="6:17" x14ac:dyDescent="0.2">
      <c r="F436" s="85"/>
      <c r="G436" s="85"/>
      <c r="H436" s="27"/>
      <c r="I436" s="27"/>
      <c r="J436" s="85"/>
      <c r="K436" s="85"/>
      <c r="L436" s="27"/>
      <c r="M436" s="80" t="s">
        <v>1166</v>
      </c>
      <c r="N436" s="81"/>
      <c r="O436" s="27"/>
    </row>
    <row r="437" spans="6:17" x14ac:dyDescent="0.2">
      <c r="F437" s="81"/>
      <c r="G437" s="85"/>
      <c r="H437" s="27"/>
      <c r="I437" s="27"/>
      <c r="J437" s="81"/>
      <c r="K437" s="85"/>
      <c r="L437" s="27"/>
      <c r="M437" s="27"/>
      <c r="N437" s="82" t="s">
        <v>1167</v>
      </c>
      <c r="O437" s="83"/>
    </row>
    <row r="438" spans="6:17" x14ac:dyDescent="0.2">
      <c r="H438" s="27"/>
      <c r="I438" s="27"/>
      <c r="L438" s="27"/>
      <c r="M438" s="27"/>
      <c r="N438" s="82" t="s">
        <v>1168</v>
      </c>
      <c r="O438" s="84"/>
    </row>
    <row r="439" spans="6:17" x14ac:dyDescent="0.2">
      <c r="H439" s="85"/>
      <c r="I439" s="86"/>
      <c r="L439" s="85"/>
      <c r="M439" s="86"/>
      <c r="N439" s="82" t="s">
        <v>1169</v>
      </c>
      <c r="O439" s="84"/>
    </row>
  </sheetData>
  <phoneticPr fontId="20" type="noConversion"/>
  <printOptions horizontalCentered="1"/>
  <pageMargins left="0.43307086614173229" right="0.19685039370078741" top="0.74803149606299213" bottom="0.94488188976377963" header="0" footer="0.74803149606299213"/>
  <pageSetup paperSize="9" scale="60" fitToHeight="15" orientation="landscape" r:id="rId1"/>
  <headerFooter>
    <oddFooter>&amp;R&amp;"Verdana,Negrito itálico"&amp;10Página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B5B932-6FA3-4069-876C-A7A472E55F41}">
  <sheetPr>
    <pageSetUpPr fitToPage="1"/>
  </sheetPr>
  <dimension ref="A1:Z443"/>
  <sheetViews>
    <sheetView showGridLines="0" workbookViewId="0">
      <pane ySplit="15" topLeftCell="A16" activePane="bottomLeft" state="frozen"/>
      <selection pane="bottomLeft" activeCell="R8" sqref="R8"/>
    </sheetView>
  </sheetViews>
  <sheetFormatPr defaultRowHeight="12.75" x14ac:dyDescent="0.2"/>
  <cols>
    <col min="1" max="1" width="8.5" style="5" customWidth="1"/>
    <col min="2" max="2" width="57.875" style="5" customWidth="1"/>
    <col min="3" max="3" width="15.375" style="24" customWidth="1"/>
    <col min="4" max="4" width="1.625" style="24" customWidth="1"/>
    <col min="5" max="5" width="12.125" style="105" customWidth="1"/>
    <col min="6" max="6" width="11.5" style="28" customWidth="1"/>
    <col min="7" max="7" width="1.625" style="28" customWidth="1"/>
    <col min="8" max="8" width="12.125" style="105" customWidth="1"/>
    <col min="9" max="9" width="11.5" style="28" customWidth="1"/>
    <col min="10" max="10" width="1.625" style="28" customWidth="1"/>
    <col min="11" max="11" width="12.125" style="105" customWidth="1"/>
    <col min="12" max="12" width="11.5" style="28" customWidth="1"/>
    <col min="13" max="13" width="1.625" style="28" customWidth="1"/>
    <col min="14" max="14" width="12.125" style="105" customWidth="1"/>
    <col min="15" max="15" width="11.5" style="28" customWidth="1"/>
    <col min="16" max="16" width="1.625" style="28" customWidth="1"/>
    <col min="17" max="17" width="12.125" style="105" customWidth="1"/>
    <col min="18" max="18" width="11.5" style="28" customWidth="1"/>
    <col min="19" max="19" width="1.625" style="28" customWidth="1"/>
    <col min="20" max="20" width="12.125" style="105" customWidth="1"/>
    <col min="21" max="21" width="11.5" style="24" customWidth="1"/>
    <col min="22" max="22" width="9" style="5"/>
    <col min="23" max="23" width="9.5" style="5" bestFit="1" customWidth="1"/>
    <col min="24" max="24" width="16.875" style="5" customWidth="1"/>
    <col min="25" max="16384" width="9" style="5"/>
  </cols>
  <sheetData>
    <row r="1" spans="1:26" x14ac:dyDescent="0.2">
      <c r="A1" s="1"/>
      <c r="B1" s="2"/>
      <c r="C1" s="4"/>
      <c r="D1" s="4"/>
      <c r="E1" s="95"/>
      <c r="F1" s="96"/>
      <c r="G1" s="96"/>
      <c r="H1" s="95"/>
      <c r="I1" s="96"/>
      <c r="J1" s="96"/>
      <c r="K1" s="95"/>
      <c r="L1" s="96"/>
      <c r="M1" s="96"/>
      <c r="N1" s="95"/>
      <c r="O1" s="96"/>
      <c r="P1" s="96"/>
      <c r="Q1" s="95"/>
      <c r="R1" s="96"/>
      <c r="S1" s="96"/>
      <c r="T1" s="95"/>
      <c r="U1" s="4"/>
    </row>
    <row r="2" spans="1:26" x14ac:dyDescent="0.2">
      <c r="A2" s="6"/>
      <c r="B2" s="7"/>
      <c r="C2" s="9"/>
      <c r="D2" s="9"/>
      <c r="E2" s="97"/>
      <c r="F2" s="98"/>
      <c r="G2" s="98"/>
      <c r="H2" s="97"/>
      <c r="I2" s="98"/>
      <c r="J2" s="98"/>
      <c r="K2" s="97"/>
      <c r="L2" s="98"/>
      <c r="M2" s="98"/>
      <c r="N2" s="97"/>
      <c r="O2" s="98"/>
      <c r="P2" s="98"/>
      <c r="Q2" s="97"/>
      <c r="R2" s="98"/>
      <c r="S2" s="98"/>
      <c r="T2" s="97"/>
      <c r="U2" s="9"/>
    </row>
    <row r="3" spans="1:26" ht="21" customHeight="1" x14ac:dyDescent="0.25">
      <c r="A3" s="6"/>
      <c r="B3" s="332" t="s">
        <v>1141</v>
      </c>
      <c r="C3" s="333"/>
      <c r="D3" s="9"/>
      <c r="E3" s="97"/>
      <c r="F3" s="98"/>
      <c r="G3" s="98"/>
      <c r="H3" s="97"/>
      <c r="I3" s="98"/>
      <c r="J3" s="98"/>
      <c r="K3" s="97"/>
      <c r="L3" s="98"/>
      <c r="M3" s="98"/>
      <c r="N3" s="97"/>
      <c r="O3" s="98"/>
      <c r="P3" s="98"/>
      <c r="Q3" s="97"/>
      <c r="R3" s="98"/>
      <c r="S3" s="98"/>
      <c r="T3" s="97"/>
      <c r="U3" s="9"/>
    </row>
    <row r="4" spans="1:26" ht="14.25" x14ac:dyDescent="0.2">
      <c r="A4" s="6"/>
      <c r="B4" s="334" t="s">
        <v>1142</v>
      </c>
      <c r="C4" s="333"/>
      <c r="D4" s="9"/>
      <c r="E4" s="97"/>
      <c r="F4" s="98"/>
      <c r="G4" s="98"/>
      <c r="H4" s="97"/>
      <c r="I4" s="98"/>
      <c r="J4" s="98"/>
      <c r="K4" s="97"/>
      <c r="L4" s="98"/>
      <c r="N4" s="97"/>
      <c r="O4" s="98"/>
      <c r="P4" s="98"/>
      <c r="Q4" s="97"/>
      <c r="R4" s="98"/>
      <c r="S4" s="98"/>
      <c r="T4" s="97"/>
      <c r="U4" s="9"/>
    </row>
    <row r="5" spans="1:26" x14ac:dyDescent="0.2">
      <c r="A5" s="6"/>
      <c r="B5" s="7"/>
      <c r="C5" s="9"/>
      <c r="D5" s="9"/>
      <c r="E5" s="97"/>
      <c r="F5" s="98"/>
      <c r="G5" s="98"/>
      <c r="H5" s="97"/>
      <c r="I5" s="98"/>
      <c r="J5" s="98"/>
      <c r="K5" s="97"/>
      <c r="L5" s="98"/>
      <c r="N5" s="97"/>
      <c r="O5" s="98"/>
      <c r="P5" s="98"/>
      <c r="Q5" s="97"/>
      <c r="R5" s="98"/>
      <c r="S5" s="98"/>
      <c r="T5" s="97"/>
      <c r="U5" s="9"/>
    </row>
    <row r="6" spans="1:26" x14ac:dyDescent="0.2">
      <c r="A6" s="6"/>
      <c r="C6" s="9"/>
      <c r="D6" s="9"/>
      <c r="E6" s="97"/>
      <c r="F6" s="98"/>
      <c r="G6" s="98"/>
      <c r="H6" s="97"/>
      <c r="I6" s="98"/>
      <c r="J6" s="98"/>
      <c r="K6" s="97"/>
      <c r="L6" s="98"/>
      <c r="N6" s="97"/>
      <c r="O6" s="98"/>
      <c r="P6" s="98"/>
      <c r="Q6" s="97"/>
      <c r="R6" s="98"/>
      <c r="S6" s="98"/>
      <c r="T6" s="97"/>
      <c r="U6" s="9"/>
    </row>
    <row r="7" spans="1:26" x14ac:dyDescent="0.2">
      <c r="A7" s="6"/>
      <c r="B7" s="17"/>
      <c r="C7" s="9"/>
      <c r="D7" s="9"/>
      <c r="E7" s="97"/>
      <c r="F7" s="98"/>
      <c r="G7" s="98"/>
      <c r="H7" s="97"/>
      <c r="I7" s="98"/>
      <c r="J7" s="98"/>
      <c r="K7" s="97"/>
      <c r="L7" s="98"/>
      <c r="N7" s="97"/>
      <c r="O7" s="98"/>
      <c r="P7" s="98"/>
      <c r="Q7" s="97"/>
      <c r="R7" s="98"/>
      <c r="S7" s="98"/>
      <c r="T7" s="97"/>
      <c r="U7" s="9"/>
    </row>
    <row r="8" spans="1:26" x14ac:dyDescent="0.2">
      <c r="A8" s="6"/>
      <c r="C8" s="9"/>
      <c r="D8" s="9"/>
      <c r="E8" s="97"/>
      <c r="F8" s="98"/>
      <c r="G8" s="98"/>
      <c r="H8" s="97"/>
      <c r="I8" s="98"/>
      <c r="J8" s="98"/>
      <c r="K8" s="97"/>
      <c r="L8" s="98"/>
      <c r="N8" s="97"/>
      <c r="O8" s="98"/>
      <c r="P8" s="98"/>
      <c r="Q8" s="97"/>
      <c r="R8" s="98"/>
      <c r="S8" s="98"/>
      <c r="T8" s="97"/>
      <c r="U8" s="9"/>
    </row>
    <row r="9" spans="1:26" x14ac:dyDescent="0.2">
      <c r="A9" s="6"/>
      <c r="C9" s="9"/>
      <c r="D9" s="9"/>
      <c r="E9" s="97"/>
      <c r="F9" s="98"/>
      <c r="G9" s="98"/>
      <c r="H9" s="97"/>
      <c r="I9" s="98"/>
      <c r="J9" s="98"/>
      <c r="K9" s="97"/>
      <c r="L9" s="98"/>
      <c r="N9" s="97"/>
      <c r="O9" s="98"/>
      <c r="P9" s="98"/>
      <c r="Q9" s="97"/>
      <c r="R9" s="98"/>
      <c r="S9" s="98"/>
      <c r="T9" s="97"/>
      <c r="U9" s="9"/>
    </row>
    <row r="10" spans="1:26" ht="24" thickBot="1" x14ac:dyDescent="0.4">
      <c r="A10" s="6"/>
      <c r="B10" s="23" t="s">
        <v>1278</v>
      </c>
      <c r="C10" s="9"/>
      <c r="D10" s="9"/>
      <c r="E10" s="97"/>
      <c r="F10" s="98"/>
      <c r="G10" s="98"/>
      <c r="H10" s="97"/>
      <c r="I10" s="98"/>
      <c r="J10" s="98"/>
      <c r="K10" s="97"/>
      <c r="L10" s="98"/>
      <c r="N10" s="97"/>
      <c r="O10" s="98"/>
      <c r="P10" s="98"/>
      <c r="Q10" s="97"/>
      <c r="R10" s="98"/>
      <c r="S10" s="98"/>
      <c r="T10" s="97"/>
      <c r="U10" s="9"/>
    </row>
    <row r="11" spans="1:26" ht="26.25" thickTop="1" x14ac:dyDescent="0.2">
      <c r="A11" s="6"/>
      <c r="B11" s="25" t="s">
        <v>1250</v>
      </c>
      <c r="C11" s="9"/>
      <c r="D11" s="9"/>
      <c r="E11" s="330" t="s">
        <v>1282</v>
      </c>
      <c r="F11" s="331"/>
      <c r="G11" s="98"/>
      <c r="H11" s="97"/>
      <c r="I11" s="98"/>
      <c r="J11" s="98"/>
      <c r="K11" s="97"/>
      <c r="L11" s="98"/>
      <c r="M11" s="98"/>
      <c r="N11" s="97"/>
      <c r="O11" s="98"/>
      <c r="P11" s="98"/>
      <c r="Q11" s="97"/>
      <c r="R11" s="98"/>
      <c r="S11" s="98"/>
      <c r="T11" s="97"/>
      <c r="U11" s="9"/>
      <c r="W11" s="422" t="s">
        <v>1303</v>
      </c>
      <c r="X11" s="423"/>
      <c r="Y11" s="382"/>
      <c r="Z11" s="383"/>
    </row>
    <row r="12" spans="1:26" ht="25.5" x14ac:dyDescent="0.2">
      <c r="A12" s="6"/>
      <c r="B12" s="25" t="s">
        <v>1279</v>
      </c>
      <c r="C12" s="9"/>
      <c r="D12" s="9"/>
      <c r="E12" s="97"/>
      <c r="F12" s="98"/>
      <c r="G12" s="98"/>
      <c r="H12" s="97"/>
      <c r="I12" s="98"/>
      <c r="J12" s="98"/>
      <c r="K12" s="97"/>
      <c r="L12" s="98"/>
      <c r="M12" s="98"/>
      <c r="N12" s="97"/>
      <c r="O12" s="98"/>
      <c r="P12" s="98"/>
      <c r="Q12" s="97"/>
      <c r="R12" s="98"/>
      <c r="S12" s="98"/>
      <c r="T12" s="97"/>
      <c r="U12" s="9"/>
      <c r="W12" s="424" t="s">
        <v>1304</v>
      </c>
      <c r="X12" s="425"/>
      <c r="Y12" s="385"/>
      <c r="Z12" s="386"/>
    </row>
    <row r="13" spans="1:26" x14ac:dyDescent="0.2">
      <c r="A13" s="6"/>
      <c r="B13" s="25"/>
      <c r="C13" s="9"/>
      <c r="D13" s="9"/>
      <c r="E13" s="97"/>
      <c r="F13" s="98"/>
      <c r="G13" s="98"/>
      <c r="H13" s="97"/>
      <c r="I13" s="98"/>
      <c r="J13" s="98"/>
      <c r="K13" s="97"/>
      <c r="L13" s="98"/>
      <c r="M13" s="98"/>
      <c r="N13" s="97"/>
      <c r="O13" s="98"/>
      <c r="P13" s="98"/>
      <c r="Q13" s="97"/>
      <c r="R13" s="98"/>
      <c r="S13" s="98"/>
      <c r="T13" s="97"/>
      <c r="U13" s="9"/>
      <c r="W13" s="384"/>
      <c r="X13" s="385"/>
      <c r="Y13" s="385"/>
      <c r="Z13" s="386"/>
    </row>
    <row r="14" spans="1:26" s="34" customFormat="1" x14ac:dyDescent="0.2">
      <c r="A14" s="35" t="s">
        <v>1149</v>
      </c>
      <c r="B14" s="36" t="s">
        <v>1150</v>
      </c>
      <c r="C14" s="93" t="s">
        <v>1248</v>
      </c>
      <c r="D14" s="37"/>
      <c r="E14" s="112" t="s">
        <v>1240</v>
      </c>
      <c r="F14" s="113"/>
      <c r="G14" s="90"/>
      <c r="H14" s="112" t="s">
        <v>1241</v>
      </c>
      <c r="I14" s="113"/>
      <c r="J14" s="87"/>
      <c r="K14" s="112" t="s">
        <v>1242</v>
      </c>
      <c r="L14" s="113"/>
      <c r="M14" s="87"/>
      <c r="N14" s="112" t="s">
        <v>1245</v>
      </c>
      <c r="O14" s="113"/>
      <c r="P14" s="87"/>
      <c r="Q14" s="112" t="s">
        <v>1246</v>
      </c>
      <c r="R14" s="113"/>
      <c r="S14" s="87"/>
      <c r="T14" s="112" t="s">
        <v>1247</v>
      </c>
      <c r="U14" s="113"/>
      <c r="W14" s="387"/>
      <c r="X14" s="388"/>
      <c r="Y14" s="388"/>
      <c r="Z14" s="389"/>
    </row>
    <row r="15" spans="1:26" x14ac:dyDescent="0.2">
      <c r="A15" s="29"/>
      <c r="B15" s="30"/>
      <c r="C15" s="94" t="s">
        <v>1249</v>
      </c>
      <c r="D15" s="31"/>
      <c r="E15" s="92" t="s">
        <v>1243</v>
      </c>
      <c r="F15" s="89" t="s">
        <v>1244</v>
      </c>
      <c r="G15" s="91"/>
      <c r="H15" s="92" t="s">
        <v>1243</v>
      </c>
      <c r="I15" s="89" t="s">
        <v>1244</v>
      </c>
      <c r="J15" s="88"/>
      <c r="K15" s="92" t="s">
        <v>1243</v>
      </c>
      <c r="L15" s="89" t="s">
        <v>1244</v>
      </c>
      <c r="M15" s="88"/>
      <c r="N15" s="92" t="s">
        <v>1243</v>
      </c>
      <c r="O15" s="89" t="s">
        <v>1244</v>
      </c>
      <c r="P15" s="88"/>
      <c r="Q15" s="92" t="s">
        <v>1243</v>
      </c>
      <c r="R15" s="89" t="s">
        <v>1244</v>
      </c>
      <c r="S15" s="88"/>
      <c r="T15" s="92" t="s">
        <v>1243</v>
      </c>
      <c r="U15" s="89" t="s">
        <v>1244</v>
      </c>
      <c r="W15" s="384"/>
      <c r="X15" s="385"/>
      <c r="Y15" s="385"/>
      <c r="Z15" s="386"/>
    </row>
    <row r="16" spans="1:26" s="229" customFormat="1" ht="26.25" customHeight="1" x14ac:dyDescent="0.2">
      <c r="A16" s="230" t="s">
        <v>20</v>
      </c>
      <c r="B16" s="231" t="s">
        <v>21</v>
      </c>
      <c r="C16" s="232">
        <f>'Planilha orçamentária '!F16</f>
        <v>59941.523596000006</v>
      </c>
      <c r="D16" s="233"/>
      <c r="E16" s="234">
        <f>F16/$C16</f>
        <v>0.22037580531038595</v>
      </c>
      <c r="F16" s="235">
        <f>SUM(F17:F22)</f>
        <v>13209.661534000003</v>
      </c>
      <c r="G16" s="236"/>
      <c r="H16" s="234">
        <f>I16/$C16</f>
        <v>0.20200920780078463</v>
      </c>
      <c r="I16" s="235">
        <f>SUM(I17:I22)</f>
        <v>12108.739696000001</v>
      </c>
      <c r="J16" s="237"/>
      <c r="K16" s="234">
        <f>L16/$C16</f>
        <v>0.19459284656518758</v>
      </c>
      <c r="L16" s="235">
        <f>SUM(L17:L22)</f>
        <v>11664.191704000001</v>
      </c>
      <c r="M16" s="238"/>
      <c r="N16" s="234">
        <f>O16/$C16</f>
        <v>0.19361069768961367</v>
      </c>
      <c r="O16" s="235">
        <f>SUM(O17:O22)</f>
        <v>11605.320204000001</v>
      </c>
      <c r="P16" s="237"/>
      <c r="Q16" s="234">
        <f>R16/$C16</f>
        <v>0.1894114426340282</v>
      </c>
      <c r="R16" s="235">
        <f>SUM(R17:R22)</f>
        <v>11353.610458000003</v>
      </c>
      <c r="S16" s="237"/>
      <c r="T16" s="234"/>
      <c r="U16" s="239"/>
      <c r="W16" s="390">
        <f t="shared" ref="W16:W81" si="0">E16+H16+K16+N16+Q16+T16</f>
        <v>1</v>
      </c>
      <c r="X16" s="391">
        <f>F16+I16+L16+O16+R16-C16</f>
        <v>0</v>
      </c>
      <c r="Y16" s="392"/>
      <c r="Z16" s="393"/>
    </row>
    <row r="17" spans="1:26" s="224" customFormat="1" hidden="1" x14ac:dyDescent="0.2">
      <c r="A17" s="240" t="s">
        <v>22</v>
      </c>
      <c r="B17" s="241" t="s">
        <v>25</v>
      </c>
      <c r="C17" s="242">
        <f>'Planilha orçamentária '!Q17</f>
        <v>2222.7399600000003</v>
      </c>
      <c r="D17" s="243"/>
      <c r="E17" s="244">
        <v>0.5</v>
      </c>
      <c r="F17" s="245">
        <f>E17*$C17</f>
        <v>1111.3699800000002</v>
      </c>
      <c r="G17" s="246"/>
      <c r="H17" s="244">
        <v>0.3</v>
      </c>
      <c r="I17" s="245">
        <f>H17*$C17</f>
        <v>666.82198800000003</v>
      </c>
      <c r="J17" s="247"/>
      <c r="K17" s="244">
        <v>0.1</v>
      </c>
      <c r="L17" s="245">
        <f>K17*$C17</f>
        <v>222.27399600000004</v>
      </c>
      <c r="M17" s="248"/>
      <c r="N17" s="244">
        <v>0.1</v>
      </c>
      <c r="O17" s="245">
        <f>N17*$C17</f>
        <v>222.27399600000004</v>
      </c>
      <c r="P17" s="247"/>
      <c r="Q17" s="244"/>
      <c r="R17" s="245">
        <f>Q17*$C17</f>
        <v>0</v>
      </c>
      <c r="S17" s="247"/>
      <c r="T17" s="244"/>
      <c r="U17" s="249"/>
      <c r="W17" s="394">
        <f>E17+H17+K17+N17+Q17+T17</f>
        <v>1</v>
      </c>
      <c r="X17" s="391">
        <f t="shared" ref="X17:X80" si="1">F17+I17+L17+O17+R17-C17</f>
        <v>0</v>
      </c>
      <c r="Y17" s="395"/>
      <c r="Z17" s="396"/>
    </row>
    <row r="18" spans="1:26" s="224" customFormat="1" ht="25.5" hidden="1" x14ac:dyDescent="0.2">
      <c r="A18" s="240" t="s">
        <v>27</v>
      </c>
      <c r="B18" s="241" t="s">
        <v>30</v>
      </c>
      <c r="C18" s="242">
        <f>'Planilha orçamentária '!Q18</f>
        <v>588.71500000000003</v>
      </c>
      <c r="D18" s="243"/>
      <c r="E18" s="244">
        <v>0.25</v>
      </c>
      <c r="F18" s="245">
        <f t="shared" ref="F18:F22" si="2">E18*$C18</f>
        <v>147.17875000000001</v>
      </c>
      <c r="G18" s="246"/>
      <c r="H18" s="244">
        <v>0.25</v>
      </c>
      <c r="I18" s="245">
        <f t="shared" ref="I18:I22" si="3">H18*$C18</f>
        <v>147.17875000000001</v>
      </c>
      <c r="J18" s="247"/>
      <c r="K18" s="244">
        <v>0.25</v>
      </c>
      <c r="L18" s="245">
        <f t="shared" ref="L18:L22" si="4">K18*$C18</f>
        <v>147.17875000000001</v>
      </c>
      <c r="M18" s="248"/>
      <c r="N18" s="244">
        <v>0.15</v>
      </c>
      <c r="O18" s="245">
        <f t="shared" ref="O18:O22" si="5">N18*$C18</f>
        <v>88.307249999999996</v>
      </c>
      <c r="P18" s="247"/>
      <c r="Q18" s="244">
        <v>0.1</v>
      </c>
      <c r="R18" s="245">
        <f t="shared" ref="R18:R22" si="6">Q18*$C18</f>
        <v>58.871500000000005</v>
      </c>
      <c r="S18" s="247"/>
      <c r="T18" s="244"/>
      <c r="U18" s="249"/>
      <c r="W18" s="394">
        <f t="shared" si="0"/>
        <v>1</v>
      </c>
      <c r="X18" s="391">
        <f t="shared" si="1"/>
        <v>0</v>
      </c>
      <c r="Y18" s="395"/>
      <c r="Z18" s="396"/>
    </row>
    <row r="19" spans="1:26" s="224" customFormat="1" hidden="1" x14ac:dyDescent="0.2">
      <c r="A19" s="240" t="s">
        <v>32</v>
      </c>
      <c r="B19" s="241" t="s">
        <v>34</v>
      </c>
      <c r="C19" s="242">
        <f>'Planilha orçamentária '!Q19</f>
        <v>29148.209200000001</v>
      </c>
      <c r="D19" s="243"/>
      <c r="E19" s="244">
        <v>0.2</v>
      </c>
      <c r="F19" s="245">
        <f t="shared" si="2"/>
        <v>5829.6418400000002</v>
      </c>
      <c r="G19" s="246"/>
      <c r="H19" s="244">
        <v>0.2</v>
      </c>
      <c r="I19" s="245">
        <f t="shared" si="3"/>
        <v>5829.6418400000002</v>
      </c>
      <c r="J19" s="247"/>
      <c r="K19" s="244">
        <v>0.2</v>
      </c>
      <c r="L19" s="245">
        <f t="shared" si="4"/>
        <v>5829.6418400000002</v>
      </c>
      <c r="M19" s="248"/>
      <c r="N19" s="244">
        <v>0.2</v>
      </c>
      <c r="O19" s="245">
        <f t="shared" si="5"/>
        <v>5829.6418400000002</v>
      </c>
      <c r="P19" s="247"/>
      <c r="Q19" s="244">
        <v>0.2</v>
      </c>
      <c r="R19" s="245">
        <f t="shared" si="6"/>
        <v>5829.6418400000002</v>
      </c>
      <c r="S19" s="247"/>
      <c r="T19" s="244"/>
      <c r="U19" s="249"/>
      <c r="W19" s="394">
        <f t="shared" si="0"/>
        <v>1</v>
      </c>
      <c r="X19" s="391">
        <f t="shared" si="1"/>
        <v>0</v>
      </c>
      <c r="Y19" s="395"/>
      <c r="Z19" s="396"/>
    </row>
    <row r="20" spans="1:26" s="224" customFormat="1" hidden="1" x14ac:dyDescent="0.2">
      <c r="A20" s="240" t="s">
        <v>1275</v>
      </c>
      <c r="B20" s="241" t="s">
        <v>38</v>
      </c>
      <c r="C20" s="242">
        <f>'Planilha orçamentária '!Q20</f>
        <v>27325.485590000004</v>
      </c>
      <c r="D20" s="243"/>
      <c r="E20" s="244">
        <v>0.2</v>
      </c>
      <c r="F20" s="245">
        <f t="shared" si="2"/>
        <v>5465.0971180000015</v>
      </c>
      <c r="G20" s="246"/>
      <c r="H20" s="244">
        <v>0.2</v>
      </c>
      <c r="I20" s="245">
        <f t="shared" si="3"/>
        <v>5465.0971180000015</v>
      </c>
      <c r="J20" s="247"/>
      <c r="K20" s="244">
        <v>0.2</v>
      </c>
      <c r="L20" s="245">
        <f t="shared" si="4"/>
        <v>5465.0971180000015</v>
      </c>
      <c r="M20" s="248"/>
      <c r="N20" s="244">
        <v>0.2</v>
      </c>
      <c r="O20" s="245">
        <f t="shared" si="5"/>
        <v>5465.0971180000015</v>
      </c>
      <c r="P20" s="247"/>
      <c r="Q20" s="244">
        <v>0.2</v>
      </c>
      <c r="R20" s="245">
        <f t="shared" si="6"/>
        <v>5465.0971180000015</v>
      </c>
      <c r="S20" s="247"/>
      <c r="T20" s="244"/>
      <c r="U20" s="249"/>
      <c r="W20" s="394">
        <f t="shared" si="0"/>
        <v>1</v>
      </c>
      <c r="X20" s="391">
        <f t="shared" si="1"/>
        <v>0</v>
      </c>
      <c r="Y20" s="395"/>
      <c r="Z20" s="396"/>
    </row>
    <row r="21" spans="1:26" s="224" customFormat="1" hidden="1" x14ac:dyDescent="0.2">
      <c r="A21" s="240" t="s">
        <v>1276</v>
      </c>
      <c r="B21" s="241" t="s">
        <v>41</v>
      </c>
      <c r="C21" s="242">
        <f>'Planilha orçamentária '!Q21</f>
        <v>340.83500000000004</v>
      </c>
      <c r="D21" s="243"/>
      <c r="E21" s="244">
        <v>1</v>
      </c>
      <c r="F21" s="245">
        <f t="shared" si="2"/>
        <v>340.83500000000004</v>
      </c>
      <c r="G21" s="246"/>
      <c r="H21" s="244"/>
      <c r="I21" s="245">
        <f t="shared" si="3"/>
        <v>0</v>
      </c>
      <c r="J21" s="247"/>
      <c r="K21" s="244"/>
      <c r="L21" s="245">
        <f t="shared" si="4"/>
        <v>0</v>
      </c>
      <c r="M21" s="248"/>
      <c r="N21" s="244"/>
      <c r="O21" s="245">
        <f t="shared" si="5"/>
        <v>0</v>
      </c>
      <c r="P21" s="247"/>
      <c r="Q21" s="244"/>
      <c r="R21" s="245">
        <f t="shared" si="6"/>
        <v>0</v>
      </c>
      <c r="S21" s="247"/>
      <c r="T21" s="244"/>
      <c r="U21" s="249"/>
      <c r="W21" s="394">
        <f t="shared" si="0"/>
        <v>1</v>
      </c>
      <c r="X21" s="391">
        <f t="shared" si="1"/>
        <v>0</v>
      </c>
      <c r="Y21" s="395"/>
      <c r="Z21" s="396"/>
    </row>
    <row r="22" spans="1:26" s="224" customFormat="1" hidden="1" x14ac:dyDescent="0.2">
      <c r="A22" s="240" t="s">
        <v>1277</v>
      </c>
      <c r="B22" s="241" t="s">
        <v>44</v>
      </c>
      <c r="C22" s="242">
        <f>'Planilha orçamentária '!Q22</f>
        <v>315.53884600000004</v>
      </c>
      <c r="D22" s="243"/>
      <c r="E22" s="244">
        <v>1</v>
      </c>
      <c r="F22" s="245">
        <f t="shared" si="2"/>
        <v>315.53884600000004</v>
      </c>
      <c r="G22" s="246"/>
      <c r="H22" s="244"/>
      <c r="I22" s="245">
        <f t="shared" si="3"/>
        <v>0</v>
      </c>
      <c r="J22" s="247"/>
      <c r="K22" s="244"/>
      <c r="L22" s="245">
        <f t="shared" si="4"/>
        <v>0</v>
      </c>
      <c r="M22" s="248"/>
      <c r="N22" s="244"/>
      <c r="O22" s="245">
        <f t="shared" si="5"/>
        <v>0</v>
      </c>
      <c r="P22" s="247"/>
      <c r="Q22" s="244"/>
      <c r="R22" s="245">
        <f t="shared" si="6"/>
        <v>0</v>
      </c>
      <c r="S22" s="247"/>
      <c r="T22" s="244"/>
      <c r="U22" s="249"/>
      <c r="W22" s="394">
        <f t="shared" si="0"/>
        <v>1</v>
      </c>
      <c r="X22" s="391">
        <f t="shared" si="1"/>
        <v>0</v>
      </c>
      <c r="Y22" s="395"/>
      <c r="Z22" s="396"/>
    </row>
    <row r="23" spans="1:26" s="145" customFormat="1" ht="20.25" customHeight="1" x14ac:dyDescent="0.2">
      <c r="A23" s="250" t="s">
        <v>46</v>
      </c>
      <c r="B23" s="251" t="s">
        <v>47</v>
      </c>
      <c r="C23" s="252">
        <f>'Planilha orçamentária '!F23</f>
        <v>1124265.3828642601</v>
      </c>
      <c r="D23" s="253"/>
      <c r="E23" s="254">
        <f>F23/$C23</f>
        <v>7.8643733483569428E-2</v>
      </c>
      <c r="F23" s="255">
        <f>F24+F40+F47+F57+F66+F95+F132+F137+F143+F159+F181+F208+F223+F234+F291+F238</f>
        <v>88416.42713478001</v>
      </c>
      <c r="G23" s="256"/>
      <c r="H23" s="254">
        <f>I23/$C23</f>
        <v>0.20951734756197582</v>
      </c>
      <c r="I23" s="255">
        <f>I24+I40+I47+I57+I66+I95+I132+I137+I143+I159+I181+I208+I223+I234+I291+I238</f>
        <v>235553.100973469</v>
      </c>
      <c r="J23" s="257"/>
      <c r="K23" s="254">
        <f>L23/$C23</f>
        <v>0.20910757131423058</v>
      </c>
      <c r="L23" s="255">
        <f>L24+L40+L47+L57+L66+L95+L132+L137+L143+L159+L181+L208+L223+L234+L291+L238</f>
        <v>235092.40372340902</v>
      </c>
      <c r="M23" s="258"/>
      <c r="N23" s="254">
        <f>O23/$C23</f>
        <v>0.2853593006808951</v>
      </c>
      <c r="O23" s="255">
        <f>O24+O40+O47+O57+O66+O95+O132+O137+O143+O159+O181+O208+O223+O234+O291+O238</f>
        <v>320819.58343388408</v>
      </c>
      <c r="P23" s="257"/>
      <c r="Q23" s="254">
        <f>R23/$C23</f>
        <v>0.21737204695932907</v>
      </c>
      <c r="R23" s="255">
        <f>R24+R40+R47+R57+R66+R95+R132+R137+R143+R159+R181+R208+R223+R234+R291+R238</f>
        <v>244383.86759871803</v>
      </c>
      <c r="S23" s="257"/>
      <c r="T23" s="259">
        <f>U23/$C23</f>
        <v>0</v>
      </c>
      <c r="U23" s="260">
        <f>U24+U40+U47+U57+U66+U95+U132+U137+U143+U159+U181+U208+U223+U234+U291+U238</f>
        <v>0</v>
      </c>
      <c r="W23" s="397">
        <f>E23+H23+K23+N23+Q23+T23</f>
        <v>1</v>
      </c>
      <c r="X23" s="391">
        <f t="shared" si="1"/>
        <v>0</v>
      </c>
      <c r="Y23" s="398"/>
      <c r="Z23" s="399"/>
    </row>
    <row r="24" spans="1:26" s="226" customFormat="1" x14ac:dyDescent="0.2">
      <c r="A24" s="261" t="s">
        <v>48</v>
      </c>
      <c r="B24" s="262" t="s">
        <v>49</v>
      </c>
      <c r="C24" s="263">
        <f>'Planilha orçamentária '!F24</f>
        <v>16835.938210560002</v>
      </c>
      <c r="D24" s="264"/>
      <c r="E24" s="265">
        <v>1</v>
      </c>
      <c r="F24" s="266">
        <f>E24*$C24</f>
        <v>16835.938210560002</v>
      </c>
      <c r="G24" s="267"/>
      <c r="H24" s="268">
        <v>0</v>
      </c>
      <c r="I24" s="269">
        <f>H24*$C24</f>
        <v>0</v>
      </c>
      <c r="J24" s="270"/>
      <c r="K24" s="265"/>
      <c r="L24" s="271"/>
      <c r="M24" s="272"/>
      <c r="N24" s="265"/>
      <c r="O24" s="271"/>
      <c r="P24" s="270"/>
      <c r="Q24" s="265"/>
      <c r="R24" s="271"/>
      <c r="S24" s="270"/>
      <c r="T24" s="265"/>
      <c r="U24" s="273"/>
      <c r="W24" s="390">
        <f t="shared" si="0"/>
        <v>1</v>
      </c>
      <c r="X24" s="391">
        <f t="shared" si="1"/>
        <v>0</v>
      </c>
      <c r="Y24" s="400"/>
      <c r="Z24" s="401"/>
    </row>
    <row r="25" spans="1:26" s="223" customFormat="1" ht="25.5" hidden="1" x14ac:dyDescent="0.2">
      <c r="A25" s="240" t="s">
        <v>50</v>
      </c>
      <c r="B25" s="241" t="s">
        <v>1251</v>
      </c>
      <c r="C25" s="242">
        <f>'Planilha orçamentária '!Q25</f>
        <v>2997.4492391999997</v>
      </c>
      <c r="D25" s="243"/>
      <c r="E25" s="244"/>
      <c r="F25" s="245"/>
      <c r="G25" s="246"/>
      <c r="H25" s="244"/>
      <c r="I25" s="245"/>
      <c r="J25" s="247"/>
      <c r="K25" s="244"/>
      <c r="L25" s="245"/>
      <c r="M25" s="248"/>
      <c r="N25" s="244"/>
      <c r="O25" s="245"/>
      <c r="P25" s="247"/>
      <c r="Q25" s="244"/>
      <c r="R25" s="245"/>
      <c r="S25" s="247"/>
      <c r="T25" s="244"/>
      <c r="U25" s="249"/>
      <c r="W25" s="394">
        <f t="shared" si="0"/>
        <v>0</v>
      </c>
      <c r="X25" s="391">
        <f t="shared" si="1"/>
        <v>-2997.4492391999997</v>
      </c>
      <c r="Y25" s="402"/>
      <c r="Z25" s="403"/>
    </row>
    <row r="26" spans="1:26" s="224" customFormat="1" ht="25.5" hidden="1" x14ac:dyDescent="0.2">
      <c r="A26" s="240" t="s">
        <v>52</v>
      </c>
      <c r="B26" s="241" t="s">
        <v>54</v>
      </c>
      <c r="C26" s="242">
        <f>'Planilha orçamentária '!Q26</f>
        <v>8787.2001226200009</v>
      </c>
      <c r="D26" s="243"/>
      <c r="E26" s="244"/>
      <c r="F26" s="245"/>
      <c r="G26" s="246"/>
      <c r="H26" s="244"/>
      <c r="I26" s="245"/>
      <c r="J26" s="247"/>
      <c r="K26" s="244"/>
      <c r="L26" s="245"/>
      <c r="M26" s="248"/>
      <c r="N26" s="244"/>
      <c r="O26" s="245"/>
      <c r="P26" s="247"/>
      <c r="Q26" s="244"/>
      <c r="R26" s="245"/>
      <c r="S26" s="247"/>
      <c r="T26" s="244"/>
      <c r="U26" s="249"/>
      <c r="W26" s="394">
        <f t="shared" si="0"/>
        <v>0</v>
      </c>
      <c r="X26" s="391">
        <f t="shared" si="1"/>
        <v>-8787.2001226200009</v>
      </c>
      <c r="Y26" s="395"/>
      <c r="Z26" s="396"/>
    </row>
    <row r="27" spans="1:26" s="224" customFormat="1" hidden="1" x14ac:dyDescent="0.2">
      <c r="A27" s="240" t="s">
        <v>55</v>
      </c>
      <c r="B27" s="241" t="s">
        <v>57</v>
      </c>
      <c r="C27" s="242">
        <f>'Planilha orçamentária '!Q27</f>
        <v>738.39436344000001</v>
      </c>
      <c r="D27" s="243"/>
      <c r="E27" s="244"/>
      <c r="F27" s="245"/>
      <c r="G27" s="246"/>
      <c r="H27" s="244"/>
      <c r="I27" s="245"/>
      <c r="J27" s="247"/>
      <c r="K27" s="244"/>
      <c r="L27" s="245"/>
      <c r="M27" s="248"/>
      <c r="N27" s="244"/>
      <c r="O27" s="245"/>
      <c r="P27" s="247"/>
      <c r="Q27" s="244"/>
      <c r="R27" s="245"/>
      <c r="S27" s="247"/>
      <c r="T27" s="244"/>
      <c r="U27" s="249"/>
      <c r="W27" s="394">
        <f t="shared" si="0"/>
        <v>0</v>
      </c>
      <c r="X27" s="391">
        <f t="shared" si="1"/>
        <v>-738.39436344000001</v>
      </c>
      <c r="Y27" s="395"/>
      <c r="Z27" s="396"/>
    </row>
    <row r="28" spans="1:26" s="224" customFormat="1" hidden="1" x14ac:dyDescent="0.2">
      <c r="A28" s="240" t="s">
        <v>58</v>
      </c>
      <c r="B28" s="241" t="s">
        <v>60</v>
      </c>
      <c r="C28" s="242">
        <f>'Planilha orçamentária '!Q28</f>
        <v>111.88063800000002</v>
      </c>
      <c r="D28" s="243"/>
      <c r="E28" s="244"/>
      <c r="F28" s="245"/>
      <c r="G28" s="246"/>
      <c r="H28" s="244"/>
      <c r="I28" s="245"/>
      <c r="J28" s="247"/>
      <c r="K28" s="244"/>
      <c r="L28" s="245"/>
      <c r="M28" s="248"/>
      <c r="N28" s="244"/>
      <c r="O28" s="245"/>
      <c r="P28" s="247"/>
      <c r="Q28" s="244"/>
      <c r="R28" s="245"/>
      <c r="S28" s="247"/>
      <c r="T28" s="244"/>
      <c r="U28" s="249"/>
      <c r="W28" s="394">
        <f t="shared" si="0"/>
        <v>0</v>
      </c>
      <c r="X28" s="391">
        <f t="shared" si="1"/>
        <v>-111.88063800000002</v>
      </c>
      <c r="Y28" s="395"/>
      <c r="Z28" s="396"/>
    </row>
    <row r="29" spans="1:26" s="224" customFormat="1" hidden="1" x14ac:dyDescent="0.2">
      <c r="A29" s="240" t="s">
        <v>62</v>
      </c>
      <c r="B29" s="241" t="s">
        <v>64</v>
      </c>
      <c r="C29" s="242">
        <f>'Planilha orçamentária '!Q29</f>
        <v>858.39840085999992</v>
      </c>
      <c r="D29" s="243"/>
      <c r="E29" s="244"/>
      <c r="F29" s="245"/>
      <c r="G29" s="246"/>
      <c r="H29" s="244"/>
      <c r="I29" s="245"/>
      <c r="J29" s="247"/>
      <c r="K29" s="244"/>
      <c r="L29" s="245"/>
      <c r="M29" s="248"/>
      <c r="N29" s="244"/>
      <c r="O29" s="245"/>
      <c r="P29" s="247"/>
      <c r="Q29" s="244"/>
      <c r="R29" s="245"/>
      <c r="S29" s="247"/>
      <c r="T29" s="244"/>
      <c r="U29" s="249"/>
      <c r="W29" s="394">
        <f t="shared" si="0"/>
        <v>0</v>
      </c>
      <c r="X29" s="391">
        <f t="shared" si="1"/>
        <v>-858.39840085999992</v>
      </c>
      <c r="Y29" s="395"/>
      <c r="Z29" s="396"/>
    </row>
    <row r="30" spans="1:26" s="224" customFormat="1" hidden="1" x14ac:dyDescent="0.2">
      <c r="A30" s="240" t="s">
        <v>65</v>
      </c>
      <c r="B30" s="241" t="s">
        <v>66</v>
      </c>
      <c r="C30" s="242">
        <f>'Planilha orçamentária '!Q30</f>
        <v>16.573504679999999</v>
      </c>
      <c r="D30" s="243"/>
      <c r="E30" s="244"/>
      <c r="F30" s="245"/>
      <c r="G30" s="246"/>
      <c r="H30" s="244"/>
      <c r="I30" s="245"/>
      <c r="J30" s="247"/>
      <c r="K30" s="244"/>
      <c r="L30" s="245"/>
      <c r="M30" s="248"/>
      <c r="N30" s="244"/>
      <c r="O30" s="245"/>
      <c r="P30" s="247"/>
      <c r="Q30" s="244"/>
      <c r="R30" s="245"/>
      <c r="S30" s="247"/>
      <c r="T30" s="244"/>
      <c r="U30" s="249"/>
      <c r="W30" s="394">
        <f t="shared" si="0"/>
        <v>0</v>
      </c>
      <c r="X30" s="391">
        <f t="shared" si="1"/>
        <v>-16.573504679999999</v>
      </c>
      <c r="Y30" s="395"/>
      <c r="Z30" s="396"/>
    </row>
    <row r="31" spans="1:26" s="224" customFormat="1" hidden="1" x14ac:dyDescent="0.2">
      <c r="A31" s="240" t="s">
        <v>67</v>
      </c>
      <c r="B31" s="241" t="s">
        <v>69</v>
      </c>
      <c r="C31" s="242">
        <f>'Planilha orçamentária '!Q31</f>
        <v>248.99868244000001</v>
      </c>
      <c r="D31" s="243"/>
      <c r="E31" s="244"/>
      <c r="F31" s="245"/>
      <c r="G31" s="246"/>
      <c r="H31" s="244"/>
      <c r="I31" s="245"/>
      <c r="J31" s="247"/>
      <c r="K31" s="244"/>
      <c r="L31" s="245"/>
      <c r="M31" s="248"/>
      <c r="N31" s="244"/>
      <c r="O31" s="245"/>
      <c r="P31" s="247"/>
      <c r="Q31" s="244"/>
      <c r="R31" s="245"/>
      <c r="S31" s="247"/>
      <c r="T31" s="244"/>
      <c r="U31" s="249"/>
      <c r="W31" s="394">
        <f t="shared" si="0"/>
        <v>0</v>
      </c>
      <c r="X31" s="391">
        <f t="shared" si="1"/>
        <v>-248.99868244000001</v>
      </c>
      <c r="Y31" s="395"/>
      <c r="Z31" s="396"/>
    </row>
    <row r="32" spans="1:26" s="224" customFormat="1" hidden="1" x14ac:dyDescent="0.2">
      <c r="A32" s="240" t="s">
        <v>70</v>
      </c>
      <c r="B32" s="241" t="s">
        <v>72</v>
      </c>
      <c r="C32" s="242">
        <f>'Planilha orçamentária '!Q32</f>
        <v>253.52769792000004</v>
      </c>
      <c r="D32" s="243"/>
      <c r="E32" s="244"/>
      <c r="F32" s="245"/>
      <c r="G32" s="246"/>
      <c r="H32" s="244"/>
      <c r="I32" s="245"/>
      <c r="J32" s="247"/>
      <c r="K32" s="244"/>
      <c r="L32" s="245"/>
      <c r="M32" s="248"/>
      <c r="N32" s="244"/>
      <c r="O32" s="245"/>
      <c r="P32" s="247"/>
      <c r="Q32" s="244"/>
      <c r="R32" s="245"/>
      <c r="S32" s="247"/>
      <c r="T32" s="244"/>
      <c r="U32" s="249"/>
      <c r="W32" s="394">
        <f t="shared" si="0"/>
        <v>0</v>
      </c>
      <c r="X32" s="391">
        <f t="shared" si="1"/>
        <v>-253.52769792000004</v>
      </c>
      <c r="Y32" s="395"/>
      <c r="Z32" s="396"/>
    </row>
    <row r="33" spans="1:26" s="224" customFormat="1" hidden="1" x14ac:dyDescent="0.2">
      <c r="A33" s="240" t="s">
        <v>73</v>
      </c>
      <c r="B33" s="241" t="s">
        <v>75</v>
      </c>
      <c r="C33" s="242">
        <f>'Planilha orçamentária '!Q33</f>
        <v>21.871443920000004</v>
      </c>
      <c r="D33" s="243"/>
      <c r="E33" s="244"/>
      <c r="F33" s="245"/>
      <c r="G33" s="246"/>
      <c r="H33" s="244"/>
      <c r="I33" s="245"/>
      <c r="J33" s="247"/>
      <c r="K33" s="244"/>
      <c r="L33" s="245"/>
      <c r="M33" s="248"/>
      <c r="N33" s="244"/>
      <c r="O33" s="245"/>
      <c r="P33" s="247"/>
      <c r="Q33" s="244"/>
      <c r="R33" s="245"/>
      <c r="S33" s="247"/>
      <c r="T33" s="244"/>
      <c r="U33" s="249"/>
      <c r="W33" s="394">
        <f t="shared" si="0"/>
        <v>0</v>
      </c>
      <c r="X33" s="391">
        <f t="shared" si="1"/>
        <v>-21.871443920000004</v>
      </c>
      <c r="Y33" s="395"/>
      <c r="Z33" s="396"/>
    </row>
    <row r="34" spans="1:26" s="224" customFormat="1" hidden="1" x14ac:dyDescent="0.2">
      <c r="A34" s="240" t="s">
        <v>76</v>
      </c>
      <c r="B34" s="241" t="s">
        <v>78</v>
      </c>
      <c r="C34" s="242">
        <f>'Planilha orçamentária '!Q34</f>
        <v>56.573156640000008</v>
      </c>
      <c r="D34" s="243"/>
      <c r="E34" s="244"/>
      <c r="F34" s="245"/>
      <c r="G34" s="246"/>
      <c r="H34" s="244"/>
      <c r="I34" s="245"/>
      <c r="J34" s="247"/>
      <c r="K34" s="244"/>
      <c r="L34" s="245"/>
      <c r="M34" s="248"/>
      <c r="N34" s="244"/>
      <c r="O34" s="245"/>
      <c r="P34" s="247"/>
      <c r="Q34" s="244"/>
      <c r="R34" s="245"/>
      <c r="S34" s="247"/>
      <c r="T34" s="244"/>
      <c r="U34" s="249"/>
      <c r="W34" s="394">
        <f t="shared" si="0"/>
        <v>0</v>
      </c>
      <c r="X34" s="391">
        <f t="shared" si="1"/>
        <v>-56.573156640000008</v>
      </c>
      <c r="Y34" s="395"/>
      <c r="Z34" s="396"/>
    </row>
    <row r="35" spans="1:26" s="224" customFormat="1" ht="25.5" hidden="1" x14ac:dyDescent="0.2">
      <c r="A35" s="240" t="s">
        <v>79</v>
      </c>
      <c r="B35" s="241" t="s">
        <v>81</v>
      </c>
      <c r="C35" s="242" t="e">
        <f>'Planilha orçamentária '!#REF!</f>
        <v>#REF!</v>
      </c>
      <c r="D35" s="243"/>
      <c r="E35" s="244"/>
      <c r="F35" s="245"/>
      <c r="G35" s="246"/>
      <c r="H35" s="244"/>
      <c r="I35" s="245"/>
      <c r="J35" s="247"/>
      <c r="K35" s="244"/>
      <c r="L35" s="245"/>
      <c r="M35" s="248"/>
      <c r="N35" s="244"/>
      <c r="O35" s="245"/>
      <c r="P35" s="247"/>
      <c r="Q35" s="244"/>
      <c r="R35" s="245"/>
      <c r="S35" s="247"/>
      <c r="T35" s="244"/>
      <c r="U35" s="249"/>
      <c r="W35" s="394">
        <f t="shared" si="0"/>
        <v>0</v>
      </c>
      <c r="X35" s="391" t="e">
        <f t="shared" si="1"/>
        <v>#REF!</v>
      </c>
      <c r="Y35" s="395"/>
      <c r="Z35" s="396"/>
    </row>
    <row r="36" spans="1:26" s="224" customFormat="1" hidden="1" x14ac:dyDescent="0.2">
      <c r="A36" s="240" t="s">
        <v>82</v>
      </c>
      <c r="B36" s="241" t="s">
        <v>83</v>
      </c>
      <c r="C36" s="242">
        <f>'Planilha orçamentária '!Q35</f>
        <v>41.685483840000003</v>
      </c>
      <c r="D36" s="243"/>
      <c r="E36" s="244"/>
      <c r="F36" s="245"/>
      <c r="G36" s="246"/>
      <c r="H36" s="244"/>
      <c r="I36" s="245"/>
      <c r="J36" s="247"/>
      <c r="K36" s="244"/>
      <c r="L36" s="245"/>
      <c r="M36" s="248"/>
      <c r="N36" s="244"/>
      <c r="O36" s="245"/>
      <c r="P36" s="247"/>
      <c r="Q36" s="244"/>
      <c r="R36" s="245"/>
      <c r="S36" s="247"/>
      <c r="T36" s="244"/>
      <c r="U36" s="249"/>
      <c r="W36" s="394">
        <f t="shared" si="0"/>
        <v>0</v>
      </c>
      <c r="X36" s="391">
        <f t="shared" si="1"/>
        <v>-41.685483840000003</v>
      </c>
      <c r="Y36" s="395"/>
      <c r="Z36" s="396"/>
    </row>
    <row r="37" spans="1:26" s="224" customFormat="1" hidden="1" x14ac:dyDescent="0.2">
      <c r="A37" s="240" t="s">
        <v>84</v>
      </c>
      <c r="B37" s="241" t="s">
        <v>86</v>
      </c>
      <c r="C37" s="242">
        <f>'Planilha orçamentária '!Q36</f>
        <v>728.17228799999998</v>
      </c>
      <c r="D37" s="243"/>
      <c r="E37" s="244"/>
      <c r="F37" s="245"/>
      <c r="G37" s="246"/>
      <c r="H37" s="244"/>
      <c r="I37" s="245"/>
      <c r="J37" s="247"/>
      <c r="K37" s="244"/>
      <c r="L37" s="245"/>
      <c r="M37" s="248"/>
      <c r="N37" s="244"/>
      <c r="O37" s="245"/>
      <c r="P37" s="247"/>
      <c r="Q37" s="244"/>
      <c r="R37" s="245"/>
      <c r="S37" s="247"/>
      <c r="T37" s="244"/>
      <c r="U37" s="249"/>
      <c r="W37" s="394">
        <f t="shared" si="0"/>
        <v>0</v>
      </c>
      <c r="X37" s="391">
        <f t="shared" si="1"/>
        <v>-728.17228799999998</v>
      </c>
      <c r="Y37" s="395"/>
      <c r="Z37" s="396"/>
    </row>
    <row r="38" spans="1:26" s="224" customFormat="1" hidden="1" x14ac:dyDescent="0.2">
      <c r="A38" s="240" t="s">
        <v>87</v>
      </c>
      <c r="B38" s="241" t="s">
        <v>1252</v>
      </c>
      <c r="C38" s="242">
        <f>'Planilha orçamentária '!Q37</f>
        <v>1691.7624090000002</v>
      </c>
      <c r="D38" s="243"/>
      <c r="E38" s="244"/>
      <c r="F38" s="245"/>
      <c r="G38" s="246"/>
      <c r="H38" s="244"/>
      <c r="I38" s="245"/>
      <c r="J38" s="247"/>
      <c r="K38" s="244"/>
      <c r="L38" s="245"/>
      <c r="M38" s="248"/>
      <c r="N38" s="244"/>
      <c r="O38" s="245"/>
      <c r="P38" s="247"/>
      <c r="Q38" s="244"/>
      <c r="R38" s="245"/>
      <c r="S38" s="247"/>
      <c r="T38" s="244"/>
      <c r="U38" s="249"/>
      <c r="W38" s="394">
        <f t="shared" si="0"/>
        <v>0</v>
      </c>
      <c r="X38" s="391">
        <f t="shared" si="1"/>
        <v>-1691.7624090000002</v>
      </c>
      <c r="Y38" s="395"/>
      <c r="Z38" s="396"/>
    </row>
    <row r="39" spans="1:26" s="224" customFormat="1" hidden="1" x14ac:dyDescent="0.2">
      <c r="A39" s="240" t="s">
        <v>89</v>
      </c>
      <c r="B39" s="241" t="s">
        <v>91</v>
      </c>
      <c r="C39" s="242">
        <f>'Planilha orçamentária '!Q38</f>
        <v>283.45078000000001</v>
      </c>
      <c r="D39" s="243"/>
      <c r="E39" s="244"/>
      <c r="F39" s="245"/>
      <c r="G39" s="246"/>
      <c r="H39" s="244"/>
      <c r="I39" s="245"/>
      <c r="J39" s="247"/>
      <c r="K39" s="244"/>
      <c r="L39" s="245"/>
      <c r="M39" s="248"/>
      <c r="N39" s="244"/>
      <c r="O39" s="245"/>
      <c r="P39" s="247"/>
      <c r="Q39" s="244"/>
      <c r="R39" s="245"/>
      <c r="S39" s="247"/>
      <c r="T39" s="244"/>
      <c r="U39" s="249"/>
      <c r="W39" s="394">
        <f t="shared" si="0"/>
        <v>0</v>
      </c>
      <c r="X39" s="391">
        <f t="shared" si="1"/>
        <v>-283.45078000000001</v>
      </c>
      <c r="Y39" s="395"/>
      <c r="Z39" s="396"/>
    </row>
    <row r="40" spans="1:26" s="143" customFormat="1" ht="38.25" x14ac:dyDescent="0.2">
      <c r="A40" s="274" t="s">
        <v>92</v>
      </c>
      <c r="B40" s="275" t="s">
        <v>93</v>
      </c>
      <c r="C40" s="276">
        <f>'Planilha orçamentária '!F39</f>
        <v>7165.5948182000011</v>
      </c>
      <c r="D40" s="277"/>
      <c r="E40" s="278">
        <v>0.8</v>
      </c>
      <c r="F40" s="279">
        <f>E40*$C40</f>
        <v>5732.4758545600016</v>
      </c>
      <c r="G40" s="280"/>
      <c r="H40" s="278">
        <v>0.2</v>
      </c>
      <c r="I40" s="279">
        <f>H40*$C40</f>
        <v>1433.1189636400004</v>
      </c>
      <c r="J40" s="281"/>
      <c r="K40" s="282">
        <v>0</v>
      </c>
      <c r="L40" s="283">
        <f>K40*$C40</f>
        <v>0</v>
      </c>
      <c r="M40" s="284"/>
      <c r="N40" s="278"/>
      <c r="O40" s="279"/>
      <c r="P40" s="281"/>
      <c r="Q40" s="278"/>
      <c r="R40" s="279"/>
      <c r="S40" s="281"/>
      <c r="T40" s="278"/>
      <c r="U40" s="285"/>
      <c r="W40" s="404">
        <f t="shared" si="0"/>
        <v>1</v>
      </c>
      <c r="X40" s="391">
        <f t="shared" si="1"/>
        <v>0</v>
      </c>
      <c r="Y40" s="405"/>
      <c r="Z40" s="406"/>
    </row>
    <row r="41" spans="1:26" s="224" customFormat="1" ht="25.5" hidden="1" x14ac:dyDescent="0.2">
      <c r="A41" s="240" t="s">
        <v>94</v>
      </c>
      <c r="B41" s="241" t="s">
        <v>96</v>
      </c>
      <c r="C41" s="242">
        <f>'Planilha orçamentária '!Q40</f>
        <v>302.92175400000002</v>
      </c>
      <c r="D41" s="243"/>
      <c r="E41" s="244"/>
      <c r="F41" s="245"/>
      <c r="G41" s="246"/>
      <c r="H41" s="244"/>
      <c r="I41" s="245"/>
      <c r="J41" s="247"/>
      <c r="K41" s="244"/>
      <c r="L41" s="245"/>
      <c r="M41" s="248"/>
      <c r="N41" s="244"/>
      <c r="O41" s="245"/>
      <c r="P41" s="247"/>
      <c r="Q41" s="244"/>
      <c r="R41" s="245"/>
      <c r="S41" s="247"/>
      <c r="T41" s="244"/>
      <c r="U41" s="249"/>
      <c r="W41" s="394">
        <f t="shared" si="0"/>
        <v>0</v>
      </c>
      <c r="X41" s="391">
        <f t="shared" si="1"/>
        <v>-302.92175400000002</v>
      </c>
      <c r="Y41" s="395"/>
      <c r="Z41" s="396"/>
    </row>
    <row r="42" spans="1:26" s="223" customFormat="1" hidden="1" x14ac:dyDescent="0.2">
      <c r="A42" s="240" t="s">
        <v>97</v>
      </c>
      <c r="B42" s="241" t="s">
        <v>99</v>
      </c>
      <c r="C42" s="242">
        <f>'Planilha orçamentária '!Q41</f>
        <v>2403.4444800000001</v>
      </c>
      <c r="D42" s="243"/>
      <c r="E42" s="244"/>
      <c r="F42" s="245"/>
      <c r="G42" s="246"/>
      <c r="H42" s="244"/>
      <c r="I42" s="245"/>
      <c r="J42" s="247"/>
      <c r="K42" s="244"/>
      <c r="L42" s="245"/>
      <c r="M42" s="248"/>
      <c r="N42" s="244"/>
      <c r="O42" s="245"/>
      <c r="P42" s="247"/>
      <c r="Q42" s="244"/>
      <c r="R42" s="245"/>
      <c r="S42" s="247"/>
      <c r="T42" s="244"/>
      <c r="U42" s="249"/>
      <c r="W42" s="394">
        <f t="shared" si="0"/>
        <v>0</v>
      </c>
      <c r="X42" s="391">
        <f t="shared" si="1"/>
        <v>-2403.4444800000001</v>
      </c>
      <c r="Y42" s="402"/>
      <c r="Z42" s="403"/>
    </row>
    <row r="43" spans="1:26" s="224" customFormat="1" hidden="1" x14ac:dyDescent="0.2">
      <c r="A43" s="240" t="s">
        <v>100</v>
      </c>
      <c r="B43" s="241" t="s">
        <v>102</v>
      </c>
      <c r="C43" s="242">
        <f>'Planilha orçamentária '!Q42</f>
        <v>1744.0836800000002</v>
      </c>
      <c r="D43" s="243"/>
      <c r="E43" s="244"/>
      <c r="F43" s="245"/>
      <c r="G43" s="246"/>
      <c r="H43" s="244"/>
      <c r="I43" s="245"/>
      <c r="J43" s="247"/>
      <c r="K43" s="244"/>
      <c r="L43" s="245"/>
      <c r="M43" s="248"/>
      <c r="N43" s="244"/>
      <c r="O43" s="245"/>
      <c r="P43" s="247"/>
      <c r="Q43" s="244"/>
      <c r="R43" s="245"/>
      <c r="S43" s="247"/>
      <c r="T43" s="244"/>
      <c r="U43" s="249"/>
      <c r="W43" s="394">
        <f t="shared" si="0"/>
        <v>0</v>
      </c>
      <c r="X43" s="391">
        <f t="shared" si="1"/>
        <v>-1744.0836800000002</v>
      </c>
      <c r="Y43" s="395"/>
      <c r="Z43" s="396"/>
    </row>
    <row r="44" spans="1:26" s="224" customFormat="1" ht="25.5" hidden="1" x14ac:dyDescent="0.2">
      <c r="A44" s="240" t="s">
        <v>103</v>
      </c>
      <c r="B44" s="241" t="s">
        <v>105</v>
      </c>
      <c r="C44" s="242">
        <f>'Planilha orçamentária '!Q43</f>
        <v>1427.7888</v>
      </c>
      <c r="D44" s="243"/>
      <c r="E44" s="244"/>
      <c r="F44" s="245"/>
      <c r="G44" s="246"/>
      <c r="H44" s="244"/>
      <c r="I44" s="245"/>
      <c r="J44" s="247"/>
      <c r="K44" s="244"/>
      <c r="L44" s="245"/>
      <c r="M44" s="248"/>
      <c r="N44" s="244"/>
      <c r="O44" s="245"/>
      <c r="P44" s="247"/>
      <c r="Q44" s="244"/>
      <c r="R44" s="245"/>
      <c r="S44" s="247"/>
      <c r="T44" s="244"/>
      <c r="U44" s="249"/>
      <c r="W44" s="394">
        <f t="shared" si="0"/>
        <v>0</v>
      </c>
      <c r="X44" s="391">
        <f t="shared" si="1"/>
        <v>-1427.7888</v>
      </c>
      <c r="Y44" s="395"/>
      <c r="Z44" s="396"/>
    </row>
    <row r="45" spans="1:26" s="224" customFormat="1" hidden="1" x14ac:dyDescent="0.2">
      <c r="A45" s="240" t="s">
        <v>107</v>
      </c>
      <c r="B45" s="241" t="s">
        <v>109</v>
      </c>
      <c r="C45" s="242">
        <f>'Planilha orçamentária '!Q44</f>
        <v>1048.5324000000001</v>
      </c>
      <c r="D45" s="243"/>
      <c r="E45" s="244"/>
      <c r="F45" s="245"/>
      <c r="G45" s="246"/>
      <c r="H45" s="244"/>
      <c r="I45" s="245"/>
      <c r="J45" s="247"/>
      <c r="K45" s="244"/>
      <c r="L45" s="245"/>
      <c r="M45" s="248"/>
      <c r="N45" s="244"/>
      <c r="O45" s="245"/>
      <c r="P45" s="247"/>
      <c r="Q45" s="244"/>
      <c r="R45" s="245"/>
      <c r="S45" s="247"/>
      <c r="T45" s="244"/>
      <c r="U45" s="249"/>
      <c r="W45" s="394">
        <f t="shared" si="0"/>
        <v>0</v>
      </c>
      <c r="X45" s="391">
        <f t="shared" si="1"/>
        <v>-1048.5324000000001</v>
      </c>
      <c r="Y45" s="395"/>
      <c r="Z45" s="396"/>
    </row>
    <row r="46" spans="1:26" s="224" customFormat="1" ht="25.5" hidden="1" x14ac:dyDescent="0.2">
      <c r="A46" s="240" t="s">
        <v>110</v>
      </c>
      <c r="B46" s="241" t="s">
        <v>112</v>
      </c>
      <c r="C46" s="242">
        <f>'Planilha orçamentária '!Q45</f>
        <v>238.82370419999998</v>
      </c>
      <c r="D46" s="243"/>
      <c r="E46" s="244"/>
      <c r="F46" s="245"/>
      <c r="G46" s="246"/>
      <c r="H46" s="244"/>
      <c r="I46" s="245"/>
      <c r="J46" s="247"/>
      <c r="K46" s="244"/>
      <c r="L46" s="245"/>
      <c r="M46" s="248"/>
      <c r="N46" s="244"/>
      <c r="O46" s="245"/>
      <c r="P46" s="247"/>
      <c r="Q46" s="244"/>
      <c r="R46" s="245"/>
      <c r="S46" s="247"/>
      <c r="T46" s="244"/>
      <c r="U46" s="249"/>
      <c r="W46" s="394">
        <f t="shared" si="0"/>
        <v>0</v>
      </c>
      <c r="X46" s="391">
        <f t="shared" si="1"/>
        <v>-238.82370419999998</v>
      </c>
      <c r="Y46" s="395"/>
      <c r="Z46" s="396"/>
    </row>
    <row r="47" spans="1:26" s="226" customFormat="1" ht="20.25" customHeight="1" x14ac:dyDescent="0.2">
      <c r="A47" s="261" t="s">
        <v>113</v>
      </c>
      <c r="B47" s="262" t="s">
        <v>114</v>
      </c>
      <c r="C47" s="263">
        <f>'Planilha orçamentária '!F46</f>
        <v>25779.265055420001</v>
      </c>
      <c r="D47" s="264"/>
      <c r="E47" s="265">
        <v>1</v>
      </c>
      <c r="F47" s="271">
        <f>E47*$C47</f>
        <v>25779.265055420001</v>
      </c>
      <c r="G47" s="267"/>
      <c r="H47" s="265"/>
      <c r="I47" s="286">
        <f>H47*$C47</f>
        <v>0</v>
      </c>
      <c r="J47" s="270"/>
      <c r="K47" s="265"/>
      <c r="L47" s="286">
        <f>K47*$C47</f>
        <v>0</v>
      </c>
      <c r="M47" s="272"/>
      <c r="N47" s="265"/>
      <c r="O47" s="286">
        <f>N47*$C47</f>
        <v>0</v>
      </c>
      <c r="P47" s="270"/>
      <c r="Q47" s="265"/>
      <c r="R47" s="271"/>
      <c r="S47" s="270"/>
      <c r="T47" s="265"/>
      <c r="U47" s="273"/>
      <c r="W47" s="390">
        <f t="shared" si="0"/>
        <v>1</v>
      </c>
      <c r="X47" s="391">
        <f t="shared" si="1"/>
        <v>0</v>
      </c>
      <c r="Y47" s="400"/>
      <c r="Z47" s="401"/>
    </row>
    <row r="48" spans="1:26" s="224" customFormat="1" hidden="1" x14ac:dyDescent="0.2">
      <c r="A48" s="240" t="s">
        <v>115</v>
      </c>
      <c r="B48" s="241" t="s">
        <v>116</v>
      </c>
      <c r="C48" s="242">
        <f>'Planilha orçamentária '!Q47</f>
        <v>406.55170619999996</v>
      </c>
      <c r="D48" s="243"/>
      <c r="E48" s="244"/>
      <c r="F48" s="245"/>
      <c r="G48" s="246"/>
      <c r="H48" s="244"/>
      <c r="I48" s="245"/>
      <c r="J48" s="247"/>
      <c r="K48" s="244"/>
      <c r="L48" s="245"/>
      <c r="M48" s="248"/>
      <c r="N48" s="244"/>
      <c r="O48" s="245"/>
      <c r="P48" s="247"/>
      <c r="Q48" s="244"/>
      <c r="R48" s="245"/>
      <c r="S48" s="247"/>
      <c r="T48" s="244"/>
      <c r="U48" s="249"/>
      <c r="W48" s="394">
        <f t="shared" si="0"/>
        <v>0</v>
      </c>
      <c r="X48" s="391">
        <f t="shared" si="1"/>
        <v>-406.55170619999996</v>
      </c>
      <c r="Y48" s="395"/>
      <c r="Z48" s="396"/>
    </row>
    <row r="49" spans="1:26" s="224" customFormat="1" hidden="1" x14ac:dyDescent="0.2">
      <c r="A49" s="240" t="s">
        <v>117</v>
      </c>
      <c r="B49" s="241" t="s">
        <v>118</v>
      </c>
      <c r="C49" s="242">
        <f>'Planilha orçamentária '!Q48</f>
        <v>363.88536120000003</v>
      </c>
      <c r="D49" s="243"/>
      <c r="E49" s="244"/>
      <c r="F49" s="245"/>
      <c r="G49" s="246"/>
      <c r="H49" s="244"/>
      <c r="I49" s="245"/>
      <c r="J49" s="247"/>
      <c r="K49" s="244"/>
      <c r="L49" s="245"/>
      <c r="M49" s="248"/>
      <c r="N49" s="244"/>
      <c r="O49" s="245"/>
      <c r="P49" s="247"/>
      <c r="Q49" s="244"/>
      <c r="R49" s="245"/>
      <c r="S49" s="247"/>
      <c r="T49" s="244"/>
      <c r="U49" s="249"/>
      <c r="W49" s="394">
        <f t="shared" si="0"/>
        <v>0</v>
      </c>
      <c r="X49" s="391">
        <f t="shared" si="1"/>
        <v>-363.88536120000003</v>
      </c>
      <c r="Y49" s="395"/>
      <c r="Z49" s="396"/>
    </row>
    <row r="50" spans="1:26" s="224" customFormat="1" ht="25.5" hidden="1" x14ac:dyDescent="0.2">
      <c r="A50" s="240" t="s">
        <v>119</v>
      </c>
      <c r="B50" s="241" t="s">
        <v>121</v>
      </c>
      <c r="C50" s="242">
        <f>'Planilha orçamentária '!Q49</f>
        <v>1197.0689126999998</v>
      </c>
      <c r="D50" s="243"/>
      <c r="E50" s="244"/>
      <c r="F50" s="245"/>
      <c r="G50" s="246"/>
      <c r="H50" s="244"/>
      <c r="I50" s="245"/>
      <c r="J50" s="247"/>
      <c r="K50" s="244"/>
      <c r="L50" s="245"/>
      <c r="M50" s="248"/>
      <c r="N50" s="244"/>
      <c r="O50" s="245"/>
      <c r="P50" s="247"/>
      <c r="Q50" s="244"/>
      <c r="R50" s="245"/>
      <c r="S50" s="247"/>
      <c r="T50" s="244"/>
      <c r="U50" s="249"/>
      <c r="W50" s="394">
        <f t="shared" si="0"/>
        <v>0</v>
      </c>
      <c r="X50" s="391">
        <f t="shared" si="1"/>
        <v>-1197.0689126999998</v>
      </c>
      <c r="Y50" s="395"/>
      <c r="Z50" s="396"/>
    </row>
    <row r="51" spans="1:26" s="224" customFormat="1" ht="25.5" hidden="1" x14ac:dyDescent="0.2">
      <c r="A51" s="240" t="s">
        <v>122</v>
      </c>
      <c r="B51" s="241" t="s">
        <v>123</v>
      </c>
      <c r="C51" s="242">
        <f>'Planilha orçamentária '!Q50</f>
        <v>1071.4402302000001</v>
      </c>
      <c r="D51" s="243"/>
      <c r="E51" s="244"/>
      <c r="F51" s="245"/>
      <c r="G51" s="246"/>
      <c r="H51" s="244"/>
      <c r="I51" s="245"/>
      <c r="J51" s="247"/>
      <c r="K51" s="244"/>
      <c r="L51" s="245"/>
      <c r="M51" s="248"/>
      <c r="N51" s="244"/>
      <c r="O51" s="245"/>
      <c r="P51" s="247"/>
      <c r="Q51" s="244"/>
      <c r="R51" s="245"/>
      <c r="S51" s="247"/>
      <c r="T51" s="244"/>
      <c r="U51" s="249"/>
      <c r="W51" s="394">
        <f t="shared" si="0"/>
        <v>0</v>
      </c>
      <c r="X51" s="391">
        <f t="shared" si="1"/>
        <v>-1071.4402302000001</v>
      </c>
      <c r="Y51" s="395"/>
      <c r="Z51" s="396"/>
    </row>
    <row r="52" spans="1:26" s="224" customFormat="1" ht="38.25" hidden="1" x14ac:dyDescent="0.2">
      <c r="A52" s="240" t="s">
        <v>124</v>
      </c>
      <c r="B52" s="241" t="s">
        <v>126</v>
      </c>
      <c r="C52" s="242">
        <f>'Planilha orçamentária '!Q51</f>
        <v>4537.4681879999998</v>
      </c>
      <c r="D52" s="243"/>
      <c r="E52" s="244"/>
      <c r="F52" s="245"/>
      <c r="G52" s="246"/>
      <c r="H52" s="244"/>
      <c r="I52" s="245"/>
      <c r="J52" s="247"/>
      <c r="K52" s="244"/>
      <c r="L52" s="245"/>
      <c r="M52" s="248"/>
      <c r="N52" s="244"/>
      <c r="O52" s="245"/>
      <c r="P52" s="247"/>
      <c r="Q52" s="244"/>
      <c r="R52" s="245"/>
      <c r="S52" s="247"/>
      <c r="T52" s="244"/>
      <c r="U52" s="249"/>
      <c r="W52" s="394">
        <f t="shared" si="0"/>
        <v>0</v>
      </c>
      <c r="X52" s="391">
        <f t="shared" si="1"/>
        <v>-4537.4681879999998</v>
      </c>
      <c r="Y52" s="395"/>
      <c r="Z52" s="396"/>
    </row>
    <row r="53" spans="1:26" s="224" customFormat="1" ht="25.5" hidden="1" x14ac:dyDescent="0.2">
      <c r="A53" s="240" t="s">
        <v>127</v>
      </c>
      <c r="B53" s="241" t="s">
        <v>128</v>
      </c>
      <c r="C53" s="242">
        <f>'Planilha orçamentária '!Q52</f>
        <v>3824.8394632799996</v>
      </c>
      <c r="D53" s="243"/>
      <c r="E53" s="244"/>
      <c r="F53" s="245"/>
      <c r="G53" s="246"/>
      <c r="H53" s="244"/>
      <c r="I53" s="245"/>
      <c r="J53" s="247"/>
      <c r="K53" s="244"/>
      <c r="L53" s="245"/>
      <c r="M53" s="248"/>
      <c r="N53" s="244"/>
      <c r="O53" s="245"/>
      <c r="P53" s="247"/>
      <c r="Q53" s="244"/>
      <c r="R53" s="245"/>
      <c r="S53" s="247"/>
      <c r="T53" s="244"/>
      <c r="U53" s="249"/>
      <c r="W53" s="394">
        <f t="shared" si="0"/>
        <v>0</v>
      </c>
      <c r="X53" s="391">
        <f t="shared" si="1"/>
        <v>-3824.8394632799996</v>
      </c>
      <c r="Y53" s="395"/>
      <c r="Z53" s="396"/>
    </row>
    <row r="54" spans="1:26" s="224" customFormat="1" hidden="1" x14ac:dyDescent="0.2">
      <c r="A54" s="240" t="s">
        <v>129</v>
      </c>
      <c r="B54" s="241" t="s">
        <v>131</v>
      </c>
      <c r="C54" s="242">
        <f>'Planilha orçamentária '!Q53</f>
        <v>1855.08037792</v>
      </c>
      <c r="D54" s="243"/>
      <c r="E54" s="244"/>
      <c r="F54" s="245"/>
      <c r="G54" s="246"/>
      <c r="H54" s="244"/>
      <c r="I54" s="245"/>
      <c r="J54" s="247"/>
      <c r="K54" s="244"/>
      <c r="L54" s="245"/>
      <c r="M54" s="248"/>
      <c r="N54" s="244"/>
      <c r="O54" s="245"/>
      <c r="P54" s="247"/>
      <c r="Q54" s="244"/>
      <c r="R54" s="245"/>
      <c r="S54" s="247"/>
      <c r="T54" s="244"/>
      <c r="U54" s="249"/>
      <c r="W54" s="394">
        <f t="shared" si="0"/>
        <v>0</v>
      </c>
      <c r="X54" s="391">
        <f t="shared" si="1"/>
        <v>-1855.08037792</v>
      </c>
      <c r="Y54" s="395"/>
      <c r="Z54" s="396"/>
    </row>
    <row r="55" spans="1:26" s="223" customFormat="1" hidden="1" x14ac:dyDescent="0.2">
      <c r="A55" s="240" t="s">
        <v>132</v>
      </c>
      <c r="B55" s="241" t="s">
        <v>133</v>
      </c>
      <c r="C55" s="242">
        <f>'Planilha orçamentária '!Q54</f>
        <v>1660.3954259199998</v>
      </c>
      <c r="D55" s="243"/>
      <c r="E55" s="244"/>
      <c r="F55" s="245"/>
      <c r="G55" s="246"/>
      <c r="H55" s="244"/>
      <c r="I55" s="245"/>
      <c r="J55" s="247"/>
      <c r="K55" s="244"/>
      <c r="L55" s="245"/>
      <c r="M55" s="248"/>
      <c r="N55" s="244"/>
      <c r="O55" s="245"/>
      <c r="P55" s="247"/>
      <c r="Q55" s="244"/>
      <c r="R55" s="245"/>
      <c r="S55" s="247"/>
      <c r="T55" s="244"/>
      <c r="U55" s="249"/>
      <c r="W55" s="394">
        <f t="shared" si="0"/>
        <v>0</v>
      </c>
      <c r="X55" s="391">
        <f t="shared" si="1"/>
        <v>-1660.3954259199998</v>
      </c>
      <c r="Y55" s="402"/>
      <c r="Z55" s="403"/>
    </row>
    <row r="56" spans="1:26" s="224" customFormat="1" ht="38.25" hidden="1" x14ac:dyDescent="0.2">
      <c r="A56" s="240" t="s">
        <v>134</v>
      </c>
      <c r="B56" s="241" t="s">
        <v>136</v>
      </c>
      <c r="C56" s="242">
        <f>'Planilha orçamentária '!Q55</f>
        <v>10862.535390000001</v>
      </c>
      <c r="D56" s="243"/>
      <c r="E56" s="244"/>
      <c r="F56" s="245"/>
      <c r="G56" s="246"/>
      <c r="H56" s="244"/>
      <c r="I56" s="245"/>
      <c r="J56" s="247"/>
      <c r="K56" s="244"/>
      <c r="L56" s="245"/>
      <c r="M56" s="248"/>
      <c r="N56" s="244"/>
      <c r="O56" s="245"/>
      <c r="P56" s="247"/>
      <c r="Q56" s="244"/>
      <c r="R56" s="245"/>
      <c r="S56" s="247"/>
      <c r="T56" s="244"/>
      <c r="U56" s="249"/>
      <c r="W56" s="394">
        <f t="shared" si="0"/>
        <v>0</v>
      </c>
      <c r="X56" s="391">
        <f t="shared" si="1"/>
        <v>-10862.535390000001</v>
      </c>
      <c r="Y56" s="395"/>
      <c r="Z56" s="396"/>
    </row>
    <row r="57" spans="1:26" s="143" customFormat="1" ht="29.25" customHeight="1" x14ac:dyDescent="0.2">
      <c r="A57" s="274" t="s">
        <v>137</v>
      </c>
      <c r="B57" s="275" t="s">
        <v>138</v>
      </c>
      <c r="C57" s="276">
        <f>'Planilha orçamentária '!F56</f>
        <v>28007.620117120001</v>
      </c>
      <c r="D57" s="277"/>
      <c r="E57" s="278"/>
      <c r="F57" s="279"/>
      <c r="G57" s="280"/>
      <c r="H57" s="278">
        <f>I57/C57</f>
        <v>0.37178175565710037</v>
      </c>
      <c r="I57" s="279">
        <f>SUM(I58:I65)</f>
        <v>10412.722178919998</v>
      </c>
      <c r="J57" s="281"/>
      <c r="K57" s="278"/>
      <c r="L57" s="279"/>
      <c r="M57" s="284"/>
      <c r="N57" s="278">
        <f>O57/C57</f>
        <v>0.62821824434289963</v>
      </c>
      <c r="O57" s="279">
        <f>O58</f>
        <v>17594.897938200003</v>
      </c>
      <c r="P57" s="281"/>
      <c r="Q57" s="278"/>
      <c r="R57" s="279"/>
      <c r="S57" s="281"/>
      <c r="T57" s="278"/>
      <c r="U57" s="285"/>
      <c r="W57" s="404">
        <f t="shared" si="0"/>
        <v>1</v>
      </c>
      <c r="X57" s="391">
        <f t="shared" si="1"/>
        <v>0</v>
      </c>
      <c r="Y57" s="405"/>
      <c r="Z57" s="406"/>
    </row>
    <row r="58" spans="1:26" s="223" customFormat="1" ht="25.5" hidden="1" x14ac:dyDescent="0.2">
      <c r="A58" s="240" t="s">
        <v>139</v>
      </c>
      <c r="B58" s="241" t="s">
        <v>141</v>
      </c>
      <c r="C58" s="242">
        <f>'Planilha orçamentária '!Q57</f>
        <v>17594.897938200003</v>
      </c>
      <c r="D58" s="243"/>
      <c r="E58" s="244"/>
      <c r="F58" s="245"/>
      <c r="G58" s="246"/>
      <c r="H58" s="244"/>
      <c r="I58" s="245"/>
      <c r="J58" s="247"/>
      <c r="K58" s="244"/>
      <c r="L58" s="245"/>
      <c r="M58" s="248"/>
      <c r="N58" s="244">
        <v>1</v>
      </c>
      <c r="O58" s="245">
        <f>N58*C58</f>
        <v>17594.897938200003</v>
      </c>
      <c r="P58" s="247"/>
      <c r="Q58" s="244"/>
      <c r="R58" s="245"/>
      <c r="S58" s="247"/>
      <c r="T58" s="244"/>
      <c r="U58" s="249"/>
      <c r="W58" s="394">
        <f t="shared" si="0"/>
        <v>1</v>
      </c>
      <c r="X58" s="391">
        <f t="shared" si="1"/>
        <v>0</v>
      </c>
      <c r="Y58" s="402"/>
      <c r="Z58" s="403"/>
    </row>
    <row r="59" spans="1:26" s="224" customFormat="1" hidden="1" x14ac:dyDescent="0.2">
      <c r="A59" s="240" t="s">
        <v>142</v>
      </c>
      <c r="B59" s="241" t="s">
        <v>144</v>
      </c>
      <c r="C59" s="242">
        <f>'Planilha orçamentária '!Q58</f>
        <v>7792.4607811199994</v>
      </c>
      <c r="D59" s="243"/>
      <c r="E59" s="244"/>
      <c r="F59" s="245"/>
      <c r="G59" s="246"/>
      <c r="H59" s="244">
        <v>1</v>
      </c>
      <c r="I59" s="245">
        <f>H59*C59</f>
        <v>7792.4607811199994</v>
      </c>
      <c r="J59" s="247"/>
      <c r="K59" s="244"/>
      <c r="L59" s="245"/>
      <c r="M59" s="248"/>
      <c r="N59" s="244"/>
      <c r="O59" s="245"/>
      <c r="P59" s="247"/>
      <c r="Q59" s="244"/>
      <c r="R59" s="245"/>
      <c r="S59" s="247"/>
      <c r="T59" s="244"/>
      <c r="U59" s="249"/>
      <c r="W59" s="394">
        <f t="shared" si="0"/>
        <v>1</v>
      </c>
      <c r="X59" s="391">
        <f t="shared" si="1"/>
        <v>0</v>
      </c>
      <c r="Y59" s="395"/>
      <c r="Z59" s="396"/>
    </row>
    <row r="60" spans="1:26" s="224" customFormat="1" ht="38.25" hidden="1" x14ac:dyDescent="0.2">
      <c r="A60" s="240" t="s">
        <v>145</v>
      </c>
      <c r="B60" s="241" t="s">
        <v>148</v>
      </c>
      <c r="C60" s="242">
        <f>'Planilha orçamentária '!Q59</f>
        <v>721.64436820000003</v>
      </c>
      <c r="D60" s="243"/>
      <c r="E60" s="244"/>
      <c r="F60" s="245"/>
      <c r="G60" s="246"/>
      <c r="H60" s="244">
        <v>1</v>
      </c>
      <c r="I60" s="245">
        <f t="shared" ref="I60:I65" si="7">H60*C60</f>
        <v>721.64436820000003</v>
      </c>
      <c r="J60" s="247"/>
      <c r="K60" s="244"/>
      <c r="L60" s="245"/>
      <c r="M60" s="248"/>
      <c r="N60" s="244"/>
      <c r="O60" s="245"/>
      <c r="P60" s="247"/>
      <c r="Q60" s="244"/>
      <c r="R60" s="245"/>
      <c r="S60" s="247"/>
      <c r="T60" s="244"/>
      <c r="U60" s="249"/>
      <c r="W60" s="394">
        <f t="shared" si="0"/>
        <v>1</v>
      </c>
      <c r="X60" s="391">
        <f t="shared" si="1"/>
        <v>0</v>
      </c>
      <c r="Y60" s="395"/>
      <c r="Z60" s="396"/>
    </row>
    <row r="61" spans="1:26" s="224" customFormat="1" ht="38.25" hidden="1" x14ac:dyDescent="0.2">
      <c r="A61" s="240" t="s">
        <v>146</v>
      </c>
      <c r="B61" s="241" t="s">
        <v>154</v>
      </c>
      <c r="C61" s="242">
        <f>'Planilha orçamentária '!Q60</f>
        <v>265.24151519999998</v>
      </c>
      <c r="D61" s="243"/>
      <c r="E61" s="244"/>
      <c r="F61" s="245"/>
      <c r="G61" s="246"/>
      <c r="H61" s="244">
        <v>1</v>
      </c>
      <c r="I61" s="245">
        <f t="shared" si="7"/>
        <v>265.24151519999998</v>
      </c>
      <c r="J61" s="247"/>
      <c r="K61" s="244"/>
      <c r="L61" s="245"/>
      <c r="M61" s="248"/>
      <c r="N61" s="244"/>
      <c r="O61" s="245"/>
      <c r="P61" s="247"/>
      <c r="Q61" s="244"/>
      <c r="R61" s="245"/>
      <c r="S61" s="247"/>
      <c r="T61" s="244"/>
      <c r="U61" s="249"/>
      <c r="W61" s="394">
        <f t="shared" si="0"/>
        <v>1</v>
      </c>
      <c r="X61" s="391">
        <f t="shared" si="1"/>
        <v>0</v>
      </c>
      <c r="Y61" s="395"/>
      <c r="Z61" s="396"/>
    </row>
    <row r="62" spans="1:26" s="224" customFormat="1" ht="38.25" hidden="1" x14ac:dyDescent="0.2">
      <c r="A62" s="240" t="s">
        <v>150</v>
      </c>
      <c r="B62" s="241" t="s">
        <v>157</v>
      </c>
      <c r="C62" s="242">
        <f>'Planilha orçamentária '!Q61</f>
        <v>346.28836000000007</v>
      </c>
      <c r="D62" s="243"/>
      <c r="E62" s="244"/>
      <c r="F62" s="245"/>
      <c r="G62" s="246"/>
      <c r="H62" s="244">
        <v>1</v>
      </c>
      <c r="I62" s="245">
        <f t="shared" si="7"/>
        <v>346.28836000000007</v>
      </c>
      <c r="J62" s="247"/>
      <c r="K62" s="244"/>
      <c r="L62" s="245"/>
      <c r="M62" s="248"/>
      <c r="N62" s="244"/>
      <c r="O62" s="245"/>
      <c r="P62" s="247"/>
      <c r="Q62" s="244"/>
      <c r="R62" s="245"/>
      <c r="S62" s="247"/>
      <c r="T62" s="244"/>
      <c r="U62" s="249"/>
      <c r="W62" s="394">
        <f t="shared" si="0"/>
        <v>1</v>
      </c>
      <c r="X62" s="391">
        <f t="shared" si="1"/>
        <v>0</v>
      </c>
      <c r="Y62" s="395"/>
      <c r="Z62" s="396"/>
    </row>
    <row r="63" spans="1:26" s="224" customFormat="1" ht="25.5" hidden="1" x14ac:dyDescent="0.2">
      <c r="A63" s="240" t="s">
        <v>152</v>
      </c>
      <c r="B63" s="241" t="s">
        <v>160</v>
      </c>
      <c r="C63" s="242">
        <f>'Planilha orçamentária '!Q62</f>
        <v>402.33402800000005</v>
      </c>
      <c r="D63" s="243"/>
      <c r="E63" s="244"/>
      <c r="F63" s="245"/>
      <c r="G63" s="246"/>
      <c r="H63" s="244">
        <v>1</v>
      </c>
      <c r="I63" s="245">
        <f t="shared" si="7"/>
        <v>402.33402800000005</v>
      </c>
      <c r="J63" s="247"/>
      <c r="K63" s="244"/>
      <c r="L63" s="245"/>
      <c r="M63" s="248"/>
      <c r="N63" s="244"/>
      <c r="O63" s="245"/>
      <c r="P63" s="247"/>
      <c r="Q63" s="244"/>
      <c r="R63" s="245"/>
      <c r="S63" s="247"/>
      <c r="T63" s="244"/>
      <c r="U63" s="249"/>
      <c r="W63" s="394">
        <f t="shared" si="0"/>
        <v>1</v>
      </c>
      <c r="X63" s="391">
        <f t="shared" si="1"/>
        <v>0</v>
      </c>
      <c r="Y63" s="395"/>
      <c r="Z63" s="396"/>
    </row>
    <row r="64" spans="1:26" s="224" customFormat="1" hidden="1" x14ac:dyDescent="0.2">
      <c r="A64" s="240" t="s">
        <v>155</v>
      </c>
      <c r="B64" s="241" t="s">
        <v>162</v>
      </c>
      <c r="C64" s="242">
        <f>'Planilha orçamentária '!Q63</f>
        <v>250.16793240000001</v>
      </c>
      <c r="D64" s="243"/>
      <c r="E64" s="244"/>
      <c r="F64" s="245"/>
      <c r="G64" s="246"/>
      <c r="H64" s="244">
        <v>1</v>
      </c>
      <c r="I64" s="245">
        <f t="shared" si="7"/>
        <v>250.16793240000001</v>
      </c>
      <c r="J64" s="247"/>
      <c r="K64" s="244"/>
      <c r="L64" s="245"/>
      <c r="M64" s="248"/>
      <c r="N64" s="244"/>
      <c r="O64" s="245"/>
      <c r="P64" s="247"/>
      <c r="Q64" s="244"/>
      <c r="R64" s="245"/>
      <c r="S64" s="247"/>
      <c r="T64" s="244"/>
      <c r="U64" s="249"/>
      <c r="W64" s="394">
        <f t="shared" si="0"/>
        <v>1</v>
      </c>
      <c r="X64" s="391">
        <f t="shared" si="1"/>
        <v>0</v>
      </c>
      <c r="Y64" s="395"/>
      <c r="Z64" s="396"/>
    </row>
    <row r="65" spans="1:26" s="224" customFormat="1" ht="38.25" hidden="1" x14ac:dyDescent="0.2">
      <c r="A65" s="240" t="s">
        <v>158</v>
      </c>
      <c r="B65" s="241" t="s">
        <v>164</v>
      </c>
      <c r="C65" s="242">
        <f>'Planilha orçamentária '!Q64</f>
        <v>634.585194</v>
      </c>
      <c r="D65" s="243"/>
      <c r="E65" s="244"/>
      <c r="F65" s="245"/>
      <c r="G65" s="246"/>
      <c r="H65" s="244">
        <v>1</v>
      </c>
      <c r="I65" s="245">
        <f t="shared" si="7"/>
        <v>634.585194</v>
      </c>
      <c r="J65" s="247"/>
      <c r="K65" s="244"/>
      <c r="L65" s="245"/>
      <c r="M65" s="248"/>
      <c r="N65" s="244"/>
      <c r="O65" s="245"/>
      <c r="P65" s="247"/>
      <c r="Q65" s="244"/>
      <c r="R65" s="245"/>
      <c r="S65" s="247"/>
      <c r="T65" s="244"/>
      <c r="U65" s="249"/>
      <c r="W65" s="394">
        <f t="shared" si="0"/>
        <v>1</v>
      </c>
      <c r="X65" s="391">
        <f t="shared" si="1"/>
        <v>0</v>
      </c>
      <c r="Y65" s="395"/>
      <c r="Z65" s="396"/>
    </row>
    <row r="66" spans="1:26" s="227" customFormat="1" x14ac:dyDescent="0.2">
      <c r="A66" s="261" t="s">
        <v>165</v>
      </c>
      <c r="B66" s="262" t="s">
        <v>166</v>
      </c>
      <c r="C66" s="263">
        <f>'Planilha orçamentária '!F65</f>
        <v>66403.663480400006</v>
      </c>
      <c r="D66" s="287"/>
      <c r="E66" s="268">
        <f>F66/$C66</f>
        <v>0</v>
      </c>
      <c r="F66" s="269">
        <f>F67+F81+F84+F88</f>
        <v>0</v>
      </c>
      <c r="G66" s="288"/>
      <c r="H66" s="268">
        <f>I66/$C66</f>
        <v>0</v>
      </c>
      <c r="I66" s="269">
        <f>I67+I81+I84+I88</f>
        <v>0</v>
      </c>
      <c r="J66" s="270"/>
      <c r="K66" s="265">
        <f>L66/$C66</f>
        <v>6.4971997637953374E-2</v>
      </c>
      <c r="L66" s="266">
        <f>L67+L81+L84+L88</f>
        <v>4314.3786668000002</v>
      </c>
      <c r="M66" s="270"/>
      <c r="N66" s="265">
        <f>O66/$C66</f>
        <v>0.74211080498209825</v>
      </c>
      <c r="O66" s="266">
        <f>O67+O81+O84+O88</f>
        <v>49278.876159200008</v>
      </c>
      <c r="P66" s="270"/>
      <c r="Q66" s="265">
        <f>R66/$C66</f>
        <v>0.19291719737994842</v>
      </c>
      <c r="R66" s="266">
        <f>R67+R81+R84+R88</f>
        <v>12810.4086544</v>
      </c>
      <c r="S66" s="270"/>
      <c r="T66" s="268">
        <f>U66/$C66</f>
        <v>0</v>
      </c>
      <c r="U66" s="286">
        <f>U67+U81+U84+U88</f>
        <v>0</v>
      </c>
      <c r="V66" s="381"/>
      <c r="W66" s="390">
        <f t="shared" si="0"/>
        <v>1</v>
      </c>
      <c r="X66" s="391">
        <f t="shared" si="1"/>
        <v>0</v>
      </c>
      <c r="Z66" s="407"/>
    </row>
    <row r="67" spans="1:26" s="225" customFormat="1" x14ac:dyDescent="0.2">
      <c r="A67" s="274" t="s">
        <v>167</v>
      </c>
      <c r="B67" s="275" t="s">
        <v>168</v>
      </c>
      <c r="C67" s="276">
        <f>'Planilha orçamentária '!F66</f>
        <v>34815.623495200001</v>
      </c>
      <c r="D67" s="289"/>
      <c r="E67" s="278"/>
      <c r="F67" s="279"/>
      <c r="G67" s="280"/>
      <c r="H67" s="278"/>
      <c r="I67" s="279"/>
      <c r="J67" s="281"/>
      <c r="K67" s="278"/>
      <c r="L67" s="279"/>
      <c r="M67" s="284"/>
      <c r="N67" s="278">
        <v>1</v>
      </c>
      <c r="O67" s="279">
        <f>N67*C67</f>
        <v>34815.623495200001</v>
      </c>
      <c r="P67" s="281"/>
      <c r="Q67" s="278"/>
      <c r="R67" s="279"/>
      <c r="S67" s="281"/>
      <c r="T67" s="278"/>
      <c r="U67" s="285"/>
      <c r="W67" s="404">
        <f t="shared" si="0"/>
        <v>1</v>
      </c>
      <c r="X67" s="391">
        <f t="shared" si="1"/>
        <v>0</v>
      </c>
      <c r="Z67" s="408"/>
    </row>
    <row r="68" spans="1:26" s="224" customFormat="1" ht="25.5" hidden="1" x14ac:dyDescent="0.2">
      <c r="A68" s="240" t="s">
        <v>169</v>
      </c>
      <c r="B68" s="241" t="s">
        <v>171</v>
      </c>
      <c r="C68" s="242">
        <f>'Planilha orçamentária '!Q67</f>
        <v>2069.5129379999998</v>
      </c>
      <c r="D68" s="243"/>
      <c r="E68" s="244"/>
      <c r="F68" s="245"/>
      <c r="G68" s="246"/>
      <c r="H68" s="244"/>
      <c r="I68" s="245"/>
      <c r="J68" s="247"/>
      <c r="K68" s="244"/>
      <c r="L68" s="245"/>
      <c r="M68" s="248"/>
      <c r="N68" s="244"/>
      <c r="O68" s="245"/>
      <c r="P68" s="247"/>
      <c r="Q68" s="244"/>
      <c r="R68" s="245"/>
      <c r="S68" s="247"/>
      <c r="T68" s="244"/>
      <c r="U68" s="249"/>
      <c r="W68" s="394">
        <f t="shared" si="0"/>
        <v>0</v>
      </c>
      <c r="X68" s="391">
        <f t="shared" si="1"/>
        <v>-2069.5129379999998</v>
      </c>
      <c r="Y68" s="395"/>
      <c r="Z68" s="396"/>
    </row>
    <row r="69" spans="1:26" s="224" customFormat="1" ht="25.5" hidden="1" x14ac:dyDescent="0.2">
      <c r="A69" s="240" t="s">
        <v>172</v>
      </c>
      <c r="B69" s="241" t="s">
        <v>174</v>
      </c>
      <c r="C69" s="242">
        <f>'Planilha orçamentária '!Q68</f>
        <v>987.86377000000005</v>
      </c>
      <c r="D69" s="243"/>
      <c r="E69" s="244"/>
      <c r="F69" s="245"/>
      <c r="G69" s="246"/>
      <c r="H69" s="244"/>
      <c r="I69" s="245"/>
      <c r="J69" s="247"/>
      <c r="K69" s="244"/>
      <c r="L69" s="245"/>
      <c r="M69" s="248"/>
      <c r="N69" s="244"/>
      <c r="O69" s="245"/>
      <c r="P69" s="247"/>
      <c r="Q69" s="244"/>
      <c r="R69" s="245"/>
      <c r="S69" s="247"/>
      <c r="T69" s="244"/>
      <c r="U69" s="249"/>
      <c r="W69" s="394">
        <f t="shared" si="0"/>
        <v>0</v>
      </c>
      <c r="X69" s="391">
        <f t="shared" si="1"/>
        <v>-987.86377000000005</v>
      </c>
      <c r="Y69" s="395"/>
      <c r="Z69" s="396"/>
    </row>
    <row r="70" spans="1:26" s="224" customFormat="1" ht="25.5" hidden="1" x14ac:dyDescent="0.2">
      <c r="A70" s="240" t="s">
        <v>175</v>
      </c>
      <c r="B70" s="241" t="s">
        <v>177</v>
      </c>
      <c r="C70" s="242">
        <f>'Planilha orçamentária '!Q69</f>
        <v>1978.7516760000001</v>
      </c>
      <c r="D70" s="243"/>
      <c r="E70" s="244"/>
      <c r="F70" s="245"/>
      <c r="G70" s="246"/>
      <c r="H70" s="244"/>
      <c r="I70" s="245"/>
      <c r="J70" s="247"/>
      <c r="K70" s="244"/>
      <c r="L70" s="245"/>
      <c r="M70" s="248"/>
      <c r="N70" s="244"/>
      <c r="O70" s="245"/>
      <c r="P70" s="247"/>
      <c r="Q70" s="244"/>
      <c r="R70" s="245"/>
      <c r="S70" s="247"/>
      <c r="T70" s="244"/>
      <c r="U70" s="249"/>
      <c r="W70" s="394">
        <f t="shared" si="0"/>
        <v>0</v>
      </c>
      <c r="X70" s="391">
        <f t="shared" si="1"/>
        <v>-1978.7516760000001</v>
      </c>
      <c r="Y70" s="395"/>
      <c r="Z70" s="396"/>
    </row>
    <row r="71" spans="1:26" s="223" customFormat="1" ht="25.5" hidden="1" x14ac:dyDescent="0.2">
      <c r="A71" s="240" t="s">
        <v>178</v>
      </c>
      <c r="B71" s="241" t="s">
        <v>180</v>
      </c>
      <c r="C71" s="242">
        <f>'Planilha orçamentária '!Q70</f>
        <v>1169.3491120000001</v>
      </c>
      <c r="D71" s="243"/>
      <c r="E71" s="244"/>
      <c r="F71" s="245"/>
      <c r="G71" s="246"/>
      <c r="H71" s="244"/>
      <c r="I71" s="245"/>
      <c r="J71" s="247"/>
      <c r="K71" s="244"/>
      <c r="L71" s="245"/>
      <c r="M71" s="248"/>
      <c r="N71" s="244"/>
      <c r="O71" s="245"/>
      <c r="P71" s="247"/>
      <c r="Q71" s="244"/>
      <c r="R71" s="245"/>
      <c r="S71" s="247"/>
      <c r="T71" s="244"/>
      <c r="U71" s="249"/>
      <c r="W71" s="394">
        <f t="shared" si="0"/>
        <v>0</v>
      </c>
      <c r="X71" s="391">
        <f t="shared" si="1"/>
        <v>-1169.3491120000001</v>
      </c>
      <c r="Y71" s="402"/>
      <c r="Z71" s="403"/>
    </row>
    <row r="72" spans="1:26" s="224" customFormat="1" ht="25.5" hidden="1" x14ac:dyDescent="0.2">
      <c r="A72" s="240" t="s">
        <v>181</v>
      </c>
      <c r="B72" s="241" t="s">
        <v>183</v>
      </c>
      <c r="C72" s="242">
        <f>'Planilha orçamentária '!Q71</f>
        <v>1688.856016</v>
      </c>
      <c r="D72" s="243"/>
      <c r="E72" s="244"/>
      <c r="F72" s="245"/>
      <c r="G72" s="246"/>
      <c r="H72" s="244"/>
      <c r="I72" s="245"/>
      <c r="J72" s="247"/>
      <c r="K72" s="244"/>
      <c r="L72" s="245"/>
      <c r="M72" s="248"/>
      <c r="N72" s="244"/>
      <c r="O72" s="245"/>
      <c r="P72" s="247"/>
      <c r="Q72" s="244"/>
      <c r="R72" s="245"/>
      <c r="S72" s="247"/>
      <c r="T72" s="244"/>
      <c r="U72" s="249"/>
      <c r="W72" s="394">
        <f t="shared" si="0"/>
        <v>0</v>
      </c>
      <c r="X72" s="391">
        <f t="shared" si="1"/>
        <v>-1688.856016</v>
      </c>
      <c r="Y72" s="395"/>
      <c r="Z72" s="396"/>
    </row>
    <row r="73" spans="1:26" s="224" customFormat="1" ht="25.5" hidden="1" x14ac:dyDescent="0.2">
      <c r="A73" s="240" t="s">
        <v>184</v>
      </c>
      <c r="B73" s="241" t="s">
        <v>186</v>
      </c>
      <c r="C73" s="242">
        <f>'Planilha orçamentária '!Q72</f>
        <v>6257.2844159999995</v>
      </c>
      <c r="D73" s="243"/>
      <c r="E73" s="244"/>
      <c r="F73" s="245"/>
      <c r="G73" s="246"/>
      <c r="H73" s="244"/>
      <c r="I73" s="245"/>
      <c r="J73" s="247"/>
      <c r="K73" s="244"/>
      <c r="L73" s="245"/>
      <c r="M73" s="248"/>
      <c r="N73" s="244"/>
      <c r="O73" s="245"/>
      <c r="P73" s="247"/>
      <c r="Q73" s="244"/>
      <c r="R73" s="245"/>
      <c r="S73" s="247"/>
      <c r="T73" s="244"/>
      <c r="U73" s="249"/>
      <c r="W73" s="394">
        <f t="shared" si="0"/>
        <v>0</v>
      </c>
      <c r="X73" s="391">
        <f t="shared" si="1"/>
        <v>-6257.2844159999995</v>
      </c>
      <c r="Y73" s="395"/>
      <c r="Z73" s="396"/>
    </row>
    <row r="74" spans="1:26" s="223" customFormat="1" ht="25.5" hidden="1" x14ac:dyDescent="0.2">
      <c r="A74" s="240" t="s">
        <v>187</v>
      </c>
      <c r="B74" s="241" t="s">
        <v>189</v>
      </c>
      <c r="C74" s="242">
        <f>'Planilha orçamentária '!Q73</f>
        <v>4170.6801519999999</v>
      </c>
      <c r="D74" s="243"/>
      <c r="E74" s="244"/>
      <c r="F74" s="245"/>
      <c r="G74" s="246"/>
      <c r="H74" s="244"/>
      <c r="I74" s="245"/>
      <c r="J74" s="247"/>
      <c r="K74" s="244"/>
      <c r="L74" s="245"/>
      <c r="M74" s="248"/>
      <c r="N74" s="244"/>
      <c r="O74" s="245"/>
      <c r="P74" s="247"/>
      <c r="Q74" s="244"/>
      <c r="R74" s="245"/>
      <c r="S74" s="247"/>
      <c r="T74" s="244"/>
      <c r="U74" s="249"/>
      <c r="W74" s="394">
        <f t="shared" si="0"/>
        <v>0</v>
      </c>
      <c r="X74" s="391">
        <f t="shared" si="1"/>
        <v>-4170.6801519999999</v>
      </c>
      <c r="Y74" s="402"/>
      <c r="Z74" s="403"/>
    </row>
    <row r="75" spans="1:26" s="224" customFormat="1" ht="25.5" hidden="1" x14ac:dyDescent="0.2">
      <c r="A75" s="240" t="s">
        <v>190</v>
      </c>
      <c r="B75" s="241" t="s">
        <v>192</v>
      </c>
      <c r="C75" s="242">
        <f>'Planilha orçamentária '!Q74</f>
        <v>1422.0999539999998</v>
      </c>
      <c r="D75" s="243"/>
      <c r="E75" s="244"/>
      <c r="F75" s="245"/>
      <c r="G75" s="246"/>
      <c r="H75" s="244"/>
      <c r="I75" s="245"/>
      <c r="J75" s="247"/>
      <c r="K75" s="244"/>
      <c r="L75" s="245"/>
      <c r="M75" s="248"/>
      <c r="N75" s="244"/>
      <c r="O75" s="245"/>
      <c r="P75" s="247"/>
      <c r="Q75" s="244"/>
      <c r="R75" s="245"/>
      <c r="S75" s="247"/>
      <c r="T75" s="244"/>
      <c r="U75" s="249"/>
      <c r="W75" s="394">
        <f t="shared" si="0"/>
        <v>0</v>
      </c>
      <c r="X75" s="391">
        <f t="shared" si="1"/>
        <v>-1422.0999539999998</v>
      </c>
      <c r="Y75" s="395"/>
      <c r="Z75" s="396"/>
    </row>
    <row r="76" spans="1:26" s="223" customFormat="1" ht="25.5" hidden="1" x14ac:dyDescent="0.2">
      <c r="A76" s="240" t="s">
        <v>193</v>
      </c>
      <c r="B76" s="241" t="s">
        <v>195</v>
      </c>
      <c r="C76" s="242">
        <f>'Planilha orçamentária '!Q75</f>
        <v>275.89044000000001</v>
      </c>
      <c r="D76" s="243"/>
      <c r="E76" s="244"/>
      <c r="F76" s="245"/>
      <c r="G76" s="246"/>
      <c r="H76" s="244"/>
      <c r="I76" s="245"/>
      <c r="J76" s="247"/>
      <c r="K76" s="244"/>
      <c r="L76" s="245"/>
      <c r="M76" s="248"/>
      <c r="N76" s="244"/>
      <c r="O76" s="245"/>
      <c r="P76" s="247"/>
      <c r="Q76" s="244"/>
      <c r="R76" s="245"/>
      <c r="S76" s="247"/>
      <c r="T76" s="244"/>
      <c r="U76" s="249"/>
      <c r="W76" s="394">
        <f t="shared" si="0"/>
        <v>0</v>
      </c>
      <c r="X76" s="391">
        <f t="shared" si="1"/>
        <v>-275.89044000000001</v>
      </c>
      <c r="Y76" s="402"/>
      <c r="Z76" s="403"/>
    </row>
    <row r="77" spans="1:26" s="224" customFormat="1" ht="25.5" hidden="1" x14ac:dyDescent="0.2">
      <c r="A77" s="240" t="s">
        <v>196</v>
      </c>
      <c r="B77" s="241" t="s">
        <v>198</v>
      </c>
      <c r="C77" s="242">
        <f>'Planilha orçamentária '!Q76</f>
        <v>545.68303200000003</v>
      </c>
      <c r="D77" s="243"/>
      <c r="E77" s="244"/>
      <c r="F77" s="245"/>
      <c r="G77" s="246"/>
      <c r="H77" s="244"/>
      <c r="I77" s="245"/>
      <c r="J77" s="247"/>
      <c r="K77" s="244"/>
      <c r="L77" s="245"/>
      <c r="M77" s="248"/>
      <c r="N77" s="244"/>
      <c r="O77" s="245"/>
      <c r="P77" s="247"/>
      <c r="Q77" s="244"/>
      <c r="R77" s="245"/>
      <c r="S77" s="247"/>
      <c r="T77" s="244"/>
      <c r="U77" s="249"/>
      <c r="W77" s="394">
        <f t="shared" si="0"/>
        <v>0</v>
      </c>
      <c r="X77" s="391">
        <f t="shared" si="1"/>
        <v>-545.68303200000003</v>
      </c>
      <c r="Y77" s="395"/>
      <c r="Z77" s="396"/>
    </row>
    <row r="78" spans="1:26" s="224" customFormat="1" ht="51" hidden="1" x14ac:dyDescent="0.2">
      <c r="A78" s="240" t="s">
        <v>199</v>
      </c>
      <c r="B78" s="241" t="s">
        <v>201</v>
      </c>
      <c r="C78" s="242">
        <f>'Planilha orçamentária '!Q77</f>
        <v>2827.0714000000003</v>
      </c>
      <c r="D78" s="243"/>
      <c r="E78" s="244"/>
      <c r="F78" s="245"/>
      <c r="G78" s="246"/>
      <c r="H78" s="244"/>
      <c r="I78" s="245"/>
      <c r="J78" s="247"/>
      <c r="K78" s="244"/>
      <c r="L78" s="245"/>
      <c r="M78" s="248"/>
      <c r="N78" s="244"/>
      <c r="O78" s="245"/>
      <c r="P78" s="247"/>
      <c r="Q78" s="244"/>
      <c r="R78" s="245"/>
      <c r="S78" s="247"/>
      <c r="T78" s="244"/>
      <c r="U78" s="249"/>
      <c r="W78" s="394">
        <f t="shared" si="0"/>
        <v>0</v>
      </c>
      <c r="X78" s="391">
        <f t="shared" si="1"/>
        <v>-2827.0714000000003</v>
      </c>
      <c r="Y78" s="395"/>
      <c r="Z78" s="396"/>
    </row>
    <row r="79" spans="1:26" s="223" customFormat="1" ht="51" hidden="1" x14ac:dyDescent="0.2">
      <c r="A79" s="240" t="s">
        <v>202</v>
      </c>
      <c r="B79" s="241" t="s">
        <v>204</v>
      </c>
      <c r="C79" s="242">
        <f>'Planilha orçamentária '!Q78</f>
        <v>3454.1582240000002</v>
      </c>
      <c r="D79" s="243"/>
      <c r="E79" s="244"/>
      <c r="F79" s="245"/>
      <c r="G79" s="246"/>
      <c r="H79" s="244"/>
      <c r="I79" s="245"/>
      <c r="J79" s="247"/>
      <c r="K79" s="244"/>
      <c r="L79" s="245"/>
      <c r="M79" s="248"/>
      <c r="N79" s="244"/>
      <c r="O79" s="245"/>
      <c r="P79" s="247"/>
      <c r="Q79" s="244"/>
      <c r="R79" s="245"/>
      <c r="S79" s="247"/>
      <c r="T79" s="244"/>
      <c r="U79" s="249"/>
      <c r="W79" s="394">
        <f t="shared" si="0"/>
        <v>0</v>
      </c>
      <c r="X79" s="391">
        <f t="shared" si="1"/>
        <v>-3454.1582240000002</v>
      </c>
      <c r="Y79" s="402"/>
      <c r="Z79" s="403"/>
    </row>
    <row r="80" spans="1:26" s="224" customFormat="1" ht="25.5" hidden="1" x14ac:dyDescent="0.2">
      <c r="A80" s="240" t="s">
        <v>205</v>
      </c>
      <c r="B80" s="241" t="s">
        <v>207</v>
      </c>
      <c r="C80" s="242">
        <f>'Planilha orçamentária '!Q79</f>
        <v>7968.4223652000001</v>
      </c>
      <c r="D80" s="290"/>
      <c r="E80" s="244"/>
      <c r="F80" s="245"/>
      <c r="G80" s="246"/>
      <c r="H80" s="244"/>
      <c r="I80" s="245"/>
      <c r="J80" s="247"/>
      <c r="K80" s="244"/>
      <c r="L80" s="245"/>
      <c r="M80" s="248"/>
      <c r="N80" s="244"/>
      <c r="O80" s="245"/>
      <c r="P80" s="247"/>
      <c r="Q80" s="244"/>
      <c r="R80" s="245"/>
      <c r="S80" s="247"/>
      <c r="T80" s="244"/>
      <c r="U80" s="249"/>
      <c r="W80" s="394">
        <f t="shared" si="0"/>
        <v>0</v>
      </c>
      <c r="X80" s="391">
        <f t="shared" si="1"/>
        <v>-7968.4223652000001</v>
      </c>
      <c r="Y80" s="395"/>
      <c r="Z80" s="396"/>
    </row>
    <row r="81" spans="1:26" s="228" customFormat="1" x14ac:dyDescent="0.2">
      <c r="A81" s="261" t="s">
        <v>208</v>
      </c>
      <c r="B81" s="262" t="s">
        <v>209</v>
      </c>
      <c r="C81" s="263">
        <f>'Planilha orçamentária '!F80</f>
        <v>14463.252664000003</v>
      </c>
      <c r="D81" s="291"/>
      <c r="E81" s="265"/>
      <c r="F81" s="269">
        <f>SUM(F82:F87)</f>
        <v>0</v>
      </c>
      <c r="G81" s="267"/>
      <c r="H81" s="265"/>
      <c r="I81" s="271"/>
      <c r="J81" s="270"/>
      <c r="K81" s="265"/>
      <c r="L81" s="271"/>
      <c r="M81" s="272"/>
      <c r="N81" s="265">
        <v>1</v>
      </c>
      <c r="O81" s="271">
        <f>N81*C81</f>
        <v>14463.252664000003</v>
      </c>
      <c r="P81" s="270"/>
      <c r="Q81" s="265"/>
      <c r="R81" s="271"/>
      <c r="S81" s="270"/>
      <c r="T81" s="265"/>
      <c r="U81" s="273"/>
      <c r="W81" s="390">
        <f t="shared" si="0"/>
        <v>1</v>
      </c>
      <c r="X81" s="391">
        <f t="shared" ref="X81:X144" si="8">F81+I81+L81+O81+R81-C81</f>
        <v>0</v>
      </c>
      <c r="Z81" s="409"/>
    </row>
    <row r="82" spans="1:26" s="224" customFormat="1" ht="25.5" hidden="1" x14ac:dyDescent="0.2">
      <c r="A82" s="240" t="s">
        <v>210</v>
      </c>
      <c r="B82" s="241" t="s">
        <v>212</v>
      </c>
      <c r="C82" s="242">
        <f>'Planilha orçamentária '!Q81</f>
        <v>10168.533360000003</v>
      </c>
      <c r="D82" s="243"/>
      <c r="E82" s="244"/>
      <c r="F82" s="245"/>
      <c r="G82" s="246"/>
      <c r="H82" s="244"/>
      <c r="I82" s="245"/>
      <c r="J82" s="247"/>
      <c r="K82" s="244"/>
      <c r="L82" s="245"/>
      <c r="M82" s="248"/>
      <c r="N82" s="244"/>
      <c r="O82" s="245"/>
      <c r="P82" s="247"/>
      <c r="Q82" s="244"/>
      <c r="R82" s="245"/>
      <c r="S82" s="247"/>
      <c r="T82" s="244"/>
      <c r="U82" s="249"/>
      <c r="W82" s="394">
        <f t="shared" ref="W82:W145" si="9">E82+H82+K82+N82+Q82+T82</f>
        <v>0</v>
      </c>
      <c r="X82" s="391">
        <f t="shared" si="8"/>
        <v>-10168.533360000003</v>
      </c>
      <c r="Y82" s="395"/>
      <c r="Z82" s="396"/>
    </row>
    <row r="83" spans="1:26" s="224" customFormat="1" ht="38.25" hidden="1" x14ac:dyDescent="0.2">
      <c r="A83" s="240" t="s">
        <v>213</v>
      </c>
      <c r="B83" s="241" t="s">
        <v>215</v>
      </c>
      <c r="C83" s="242">
        <f>'Planilha orçamentária '!Q82</f>
        <v>4294.7193040000002</v>
      </c>
      <c r="D83" s="243"/>
      <c r="E83" s="244"/>
      <c r="F83" s="245"/>
      <c r="G83" s="246"/>
      <c r="H83" s="244"/>
      <c r="I83" s="245"/>
      <c r="J83" s="247"/>
      <c r="K83" s="244"/>
      <c r="L83" s="245"/>
      <c r="M83" s="248"/>
      <c r="N83" s="244"/>
      <c r="O83" s="245"/>
      <c r="P83" s="247"/>
      <c r="Q83" s="244"/>
      <c r="R83" s="245"/>
      <c r="S83" s="247"/>
      <c r="T83" s="244"/>
      <c r="U83" s="249"/>
      <c r="W83" s="394">
        <f t="shared" si="9"/>
        <v>0</v>
      </c>
      <c r="X83" s="391">
        <f t="shared" si="8"/>
        <v>-4294.7193040000002</v>
      </c>
      <c r="Y83" s="395"/>
      <c r="Z83" s="396"/>
    </row>
    <row r="84" spans="1:26" s="143" customFormat="1" x14ac:dyDescent="0.2">
      <c r="A84" s="274" t="s">
        <v>216</v>
      </c>
      <c r="B84" s="275" t="s">
        <v>217</v>
      </c>
      <c r="C84" s="276">
        <f>'Planilha orçamentária '!F83</f>
        <v>12810.4086544</v>
      </c>
      <c r="D84" s="277"/>
      <c r="E84" s="278"/>
      <c r="F84" s="279"/>
      <c r="G84" s="280"/>
      <c r="H84" s="278"/>
      <c r="I84" s="279"/>
      <c r="J84" s="281"/>
      <c r="K84" s="278"/>
      <c r="L84" s="279"/>
      <c r="M84" s="284"/>
      <c r="N84" s="278"/>
      <c r="O84" s="279"/>
      <c r="P84" s="281"/>
      <c r="Q84" s="278">
        <v>1</v>
      </c>
      <c r="R84" s="279">
        <f>Q84*C84</f>
        <v>12810.4086544</v>
      </c>
      <c r="S84" s="281"/>
      <c r="T84" s="278"/>
      <c r="U84" s="285"/>
      <c r="W84" s="404">
        <f t="shared" si="9"/>
        <v>1</v>
      </c>
      <c r="X84" s="391">
        <f t="shared" si="8"/>
        <v>0</v>
      </c>
      <c r="Y84" s="405"/>
      <c r="Z84" s="406"/>
    </row>
    <row r="85" spans="1:26" s="224" customFormat="1" ht="51" hidden="1" x14ac:dyDescent="0.2">
      <c r="A85" s="240" t="s">
        <v>218</v>
      </c>
      <c r="B85" s="241" t="s">
        <v>220</v>
      </c>
      <c r="C85" s="242">
        <f>'Planilha orçamentária '!Q84</f>
        <v>3811.6383660000001</v>
      </c>
      <c r="D85" s="243"/>
      <c r="E85" s="244"/>
      <c r="F85" s="245"/>
      <c r="G85" s="246"/>
      <c r="H85" s="244"/>
      <c r="I85" s="245"/>
      <c r="J85" s="247"/>
      <c r="K85" s="244"/>
      <c r="L85" s="245"/>
      <c r="M85" s="248"/>
      <c r="N85" s="244"/>
      <c r="O85" s="245"/>
      <c r="P85" s="247"/>
      <c r="Q85" s="244"/>
      <c r="R85" s="245"/>
      <c r="S85" s="247"/>
      <c r="T85" s="244"/>
      <c r="U85" s="249"/>
      <c r="W85" s="394">
        <f t="shared" si="9"/>
        <v>0</v>
      </c>
      <c r="X85" s="391">
        <f t="shared" si="8"/>
        <v>-3811.6383660000001</v>
      </c>
      <c r="Y85" s="395"/>
      <c r="Z85" s="396"/>
    </row>
    <row r="86" spans="1:26" s="223" customFormat="1" ht="51" hidden="1" x14ac:dyDescent="0.2">
      <c r="A86" s="240" t="s">
        <v>221</v>
      </c>
      <c r="B86" s="241" t="s">
        <v>223</v>
      </c>
      <c r="C86" s="242">
        <f>'Planilha orçamentária '!Q85</f>
        <v>7080.0972880000008</v>
      </c>
      <c r="D86" s="243"/>
      <c r="E86" s="244"/>
      <c r="F86" s="245"/>
      <c r="G86" s="246"/>
      <c r="H86" s="244"/>
      <c r="I86" s="245"/>
      <c r="J86" s="247"/>
      <c r="K86" s="244"/>
      <c r="L86" s="245"/>
      <c r="M86" s="248"/>
      <c r="N86" s="244"/>
      <c r="O86" s="245"/>
      <c r="P86" s="247"/>
      <c r="Q86" s="244"/>
      <c r="R86" s="245"/>
      <c r="S86" s="247"/>
      <c r="T86" s="244"/>
      <c r="U86" s="249"/>
      <c r="W86" s="394">
        <f t="shared" si="9"/>
        <v>0</v>
      </c>
      <c r="X86" s="391">
        <f t="shared" si="8"/>
        <v>-7080.0972880000008</v>
      </c>
      <c r="Y86" s="402"/>
      <c r="Z86" s="403"/>
    </row>
    <row r="87" spans="1:26" s="224" customFormat="1" ht="38.25" hidden="1" x14ac:dyDescent="0.2">
      <c r="A87" s="240" t="s">
        <v>224</v>
      </c>
      <c r="B87" s="241" t="s">
        <v>226</v>
      </c>
      <c r="C87" s="242">
        <f>'Planilha orçamentária '!Q86</f>
        <v>1918.6730004000001</v>
      </c>
      <c r="D87" s="243"/>
      <c r="E87" s="244"/>
      <c r="F87" s="245"/>
      <c r="G87" s="246"/>
      <c r="H87" s="244"/>
      <c r="I87" s="245"/>
      <c r="J87" s="247"/>
      <c r="K87" s="244"/>
      <c r="L87" s="245"/>
      <c r="M87" s="248"/>
      <c r="N87" s="244"/>
      <c r="O87" s="245"/>
      <c r="P87" s="247"/>
      <c r="Q87" s="244"/>
      <c r="R87" s="245"/>
      <c r="S87" s="247"/>
      <c r="T87" s="244"/>
      <c r="U87" s="249"/>
      <c r="W87" s="394">
        <f t="shared" si="9"/>
        <v>0</v>
      </c>
      <c r="X87" s="391">
        <f t="shared" si="8"/>
        <v>-1918.6730004000001</v>
      </c>
      <c r="Y87" s="395"/>
      <c r="Z87" s="396"/>
    </row>
    <row r="88" spans="1:26" s="226" customFormat="1" x14ac:dyDescent="0.2">
      <c r="A88" s="261" t="s">
        <v>227</v>
      </c>
      <c r="B88" s="262" t="s">
        <v>228</v>
      </c>
      <c r="C88" s="263">
        <f>'Planilha orçamentária '!F87</f>
        <v>4314.3786668000002</v>
      </c>
      <c r="D88" s="264"/>
      <c r="E88" s="265"/>
      <c r="F88" s="269">
        <f>SUM(F89:F94)</f>
        <v>0</v>
      </c>
      <c r="G88" s="267"/>
      <c r="H88" s="265"/>
      <c r="I88" s="271"/>
      <c r="J88" s="270"/>
      <c r="K88" s="265">
        <v>1</v>
      </c>
      <c r="L88" s="271">
        <f>K88*C88</f>
        <v>4314.3786668000002</v>
      </c>
      <c r="M88" s="272"/>
      <c r="N88" s="265"/>
      <c r="O88" s="271"/>
      <c r="P88" s="270"/>
      <c r="Q88" s="265"/>
      <c r="R88" s="271"/>
      <c r="S88" s="270"/>
      <c r="T88" s="265"/>
      <c r="U88" s="273"/>
      <c r="W88" s="390">
        <f t="shared" si="9"/>
        <v>1</v>
      </c>
      <c r="X88" s="391">
        <f t="shared" si="8"/>
        <v>0</v>
      </c>
      <c r="Y88" s="400"/>
      <c r="Z88" s="401"/>
    </row>
    <row r="89" spans="1:26" s="224" customFormat="1" ht="25.5" hidden="1" x14ac:dyDescent="0.2">
      <c r="A89" s="240" t="s">
        <v>229</v>
      </c>
      <c r="B89" s="241" t="s">
        <v>231</v>
      </c>
      <c r="C89" s="242">
        <f>'Planilha orçamentária '!Q88</f>
        <v>278.67909000000003</v>
      </c>
      <c r="D89" s="243"/>
      <c r="E89" s="244"/>
      <c r="F89" s="245"/>
      <c r="G89" s="246"/>
      <c r="H89" s="244"/>
      <c r="I89" s="245"/>
      <c r="J89" s="247"/>
      <c r="K89" s="244"/>
      <c r="L89" s="245"/>
      <c r="M89" s="248"/>
      <c r="N89" s="244"/>
      <c r="O89" s="245"/>
      <c r="P89" s="247"/>
      <c r="Q89" s="244"/>
      <c r="R89" s="245"/>
      <c r="S89" s="247"/>
      <c r="T89" s="244"/>
      <c r="U89" s="249"/>
      <c r="W89" s="394">
        <f t="shared" si="9"/>
        <v>0</v>
      </c>
      <c r="X89" s="391">
        <f t="shared" si="8"/>
        <v>-278.67909000000003</v>
      </c>
      <c r="Y89" s="395"/>
      <c r="Z89" s="396"/>
    </row>
    <row r="90" spans="1:26" s="224" customFormat="1" ht="25.5" hidden="1" x14ac:dyDescent="0.2">
      <c r="A90" s="240" t="s">
        <v>232</v>
      </c>
      <c r="B90" s="241" t="s">
        <v>234</v>
      </c>
      <c r="C90" s="242">
        <f>'Planilha orçamentária '!Q89</f>
        <v>726.95767599999999</v>
      </c>
      <c r="D90" s="243"/>
      <c r="E90" s="244"/>
      <c r="F90" s="245"/>
      <c r="G90" s="246"/>
      <c r="H90" s="244"/>
      <c r="I90" s="245"/>
      <c r="J90" s="247"/>
      <c r="K90" s="244"/>
      <c r="L90" s="245"/>
      <c r="M90" s="248"/>
      <c r="N90" s="244"/>
      <c r="O90" s="245"/>
      <c r="P90" s="247"/>
      <c r="Q90" s="244"/>
      <c r="R90" s="245"/>
      <c r="S90" s="247"/>
      <c r="T90" s="244"/>
      <c r="U90" s="249"/>
      <c r="W90" s="394">
        <f t="shared" si="9"/>
        <v>0</v>
      </c>
      <c r="X90" s="391">
        <f t="shared" si="8"/>
        <v>-726.95767599999999</v>
      </c>
      <c r="Y90" s="395"/>
      <c r="Z90" s="396"/>
    </row>
    <row r="91" spans="1:26" s="224" customFormat="1" ht="25.5" hidden="1" x14ac:dyDescent="0.2">
      <c r="A91" s="240" t="s">
        <v>235</v>
      </c>
      <c r="B91" s="241" t="s">
        <v>237</v>
      </c>
      <c r="C91" s="242">
        <f>'Planilha orçamentária '!Q90</f>
        <v>197.13896400000002</v>
      </c>
      <c r="D91" s="243"/>
      <c r="E91" s="244"/>
      <c r="F91" s="245"/>
      <c r="G91" s="246"/>
      <c r="H91" s="244"/>
      <c r="I91" s="245"/>
      <c r="J91" s="247"/>
      <c r="K91" s="244"/>
      <c r="L91" s="245"/>
      <c r="M91" s="248"/>
      <c r="N91" s="244"/>
      <c r="O91" s="245"/>
      <c r="P91" s="247"/>
      <c r="Q91" s="244"/>
      <c r="R91" s="245"/>
      <c r="S91" s="247"/>
      <c r="T91" s="244"/>
      <c r="U91" s="249"/>
      <c r="W91" s="394">
        <f t="shared" si="9"/>
        <v>0</v>
      </c>
      <c r="X91" s="391">
        <f t="shared" si="8"/>
        <v>-197.13896400000002</v>
      </c>
      <c r="Y91" s="395"/>
      <c r="Z91" s="396"/>
    </row>
    <row r="92" spans="1:26" s="224" customFormat="1" ht="38.25" hidden="1" x14ac:dyDescent="0.2">
      <c r="A92" s="240" t="s">
        <v>238</v>
      </c>
      <c r="B92" s="241" t="s">
        <v>240</v>
      </c>
      <c r="C92" s="242">
        <f>'Planilha orçamentária '!Q91</f>
        <v>2108.6160080000004</v>
      </c>
      <c r="D92" s="243"/>
      <c r="E92" s="244"/>
      <c r="F92" s="245"/>
      <c r="G92" s="246"/>
      <c r="H92" s="244"/>
      <c r="I92" s="245"/>
      <c r="J92" s="247"/>
      <c r="K92" s="244"/>
      <c r="L92" s="245"/>
      <c r="M92" s="248"/>
      <c r="N92" s="244"/>
      <c r="O92" s="245"/>
      <c r="P92" s="247"/>
      <c r="Q92" s="244"/>
      <c r="R92" s="245"/>
      <c r="S92" s="247"/>
      <c r="T92" s="244"/>
      <c r="U92" s="249"/>
      <c r="W92" s="394">
        <f t="shared" si="9"/>
        <v>0</v>
      </c>
      <c r="X92" s="391">
        <f t="shared" si="8"/>
        <v>-2108.6160080000004</v>
      </c>
      <c r="Y92" s="395"/>
      <c r="Z92" s="396"/>
    </row>
    <row r="93" spans="1:26" s="224" customFormat="1" hidden="1" x14ac:dyDescent="0.2">
      <c r="A93" s="240" t="s">
        <v>241</v>
      </c>
      <c r="B93" s="241" t="s">
        <v>243</v>
      </c>
      <c r="C93" s="242">
        <f>'Planilha orçamentária '!Q92</f>
        <v>384.55111679999999</v>
      </c>
      <c r="D93" s="243"/>
      <c r="E93" s="244"/>
      <c r="F93" s="245"/>
      <c r="G93" s="246"/>
      <c r="H93" s="244"/>
      <c r="I93" s="245"/>
      <c r="J93" s="247"/>
      <c r="K93" s="244"/>
      <c r="L93" s="245"/>
      <c r="M93" s="248"/>
      <c r="N93" s="244"/>
      <c r="O93" s="245"/>
      <c r="P93" s="247"/>
      <c r="Q93" s="244"/>
      <c r="R93" s="245"/>
      <c r="S93" s="247"/>
      <c r="T93" s="244"/>
      <c r="U93" s="249"/>
      <c r="W93" s="394">
        <f t="shared" si="9"/>
        <v>0</v>
      </c>
      <c r="X93" s="391">
        <f t="shared" si="8"/>
        <v>-384.55111679999999</v>
      </c>
      <c r="Y93" s="395"/>
      <c r="Z93" s="396"/>
    </row>
    <row r="94" spans="1:26" s="224" customFormat="1" ht="25.5" hidden="1" x14ac:dyDescent="0.2">
      <c r="A94" s="240" t="s">
        <v>244</v>
      </c>
      <c r="B94" s="241" t="s">
        <v>246</v>
      </c>
      <c r="C94" s="242">
        <f>'Planilha orçamentária '!Q93</f>
        <v>618.43581200000006</v>
      </c>
      <c r="D94" s="243"/>
      <c r="E94" s="244"/>
      <c r="F94" s="245"/>
      <c r="G94" s="246"/>
      <c r="H94" s="244"/>
      <c r="I94" s="245"/>
      <c r="J94" s="247"/>
      <c r="K94" s="244"/>
      <c r="L94" s="245"/>
      <c r="M94" s="248"/>
      <c r="N94" s="244"/>
      <c r="O94" s="245"/>
      <c r="P94" s="247"/>
      <c r="Q94" s="244"/>
      <c r="R94" s="245"/>
      <c r="S94" s="247"/>
      <c r="T94" s="244"/>
      <c r="U94" s="249"/>
      <c r="W94" s="394">
        <f t="shared" si="9"/>
        <v>0</v>
      </c>
      <c r="X94" s="391">
        <f t="shared" si="8"/>
        <v>-618.43581200000006</v>
      </c>
      <c r="Y94" s="395"/>
      <c r="Z94" s="396"/>
    </row>
    <row r="95" spans="1:26" s="145" customFormat="1" x14ac:dyDescent="0.2">
      <c r="A95" s="274" t="s">
        <v>247</v>
      </c>
      <c r="B95" s="275" t="s">
        <v>248</v>
      </c>
      <c r="C95" s="276">
        <f>'Planilha orçamentária '!F94</f>
        <v>345980.44433157996</v>
      </c>
      <c r="D95" s="277"/>
      <c r="E95" s="282">
        <f>F95/$C95</f>
        <v>0</v>
      </c>
      <c r="F95" s="283">
        <f>F96+F111+F129</f>
        <v>0</v>
      </c>
      <c r="G95" s="280"/>
      <c r="H95" s="278">
        <f>I95/$C95</f>
        <v>1.640267526542975E-2</v>
      </c>
      <c r="I95" s="279">
        <f>I96+I111+I129</f>
        <v>5675.0048765600004</v>
      </c>
      <c r="J95" s="281"/>
      <c r="K95" s="278">
        <f>L95/$C95</f>
        <v>0.34378023808770353</v>
      </c>
      <c r="L95" s="279">
        <f>L96+L111+L129</f>
        <v>118941.239526</v>
      </c>
      <c r="M95" s="284"/>
      <c r="N95" s="278">
        <f>O95/$C95</f>
        <v>0.58933338537483615</v>
      </c>
      <c r="O95" s="279">
        <f>O96+O111+O129</f>
        <v>203897.82653142005</v>
      </c>
      <c r="P95" s="281"/>
      <c r="Q95" s="278">
        <f>R95/$C95</f>
        <v>5.0483701272030911E-2</v>
      </c>
      <c r="R95" s="279">
        <f>R96+R111+R129</f>
        <v>17466.373397600004</v>
      </c>
      <c r="S95" s="281"/>
      <c r="T95" s="282">
        <f>U95/$C95</f>
        <v>0</v>
      </c>
      <c r="U95" s="283">
        <f>U96+U111+U129</f>
        <v>0</v>
      </c>
      <c r="W95" s="404">
        <f t="shared" si="9"/>
        <v>1.0000000000000004</v>
      </c>
      <c r="X95" s="391">
        <f t="shared" si="8"/>
        <v>0</v>
      </c>
      <c r="Y95" s="398"/>
      <c r="Z95" s="399"/>
    </row>
    <row r="96" spans="1:26" s="226" customFormat="1" x14ac:dyDescent="0.2">
      <c r="A96" s="261" t="s">
        <v>249</v>
      </c>
      <c r="B96" s="262" t="s">
        <v>250</v>
      </c>
      <c r="C96" s="263">
        <f>'Planilha orçamentária '!F95</f>
        <v>180727.57259211998</v>
      </c>
      <c r="D96" s="264"/>
      <c r="E96" s="268">
        <f>F96/$C96</f>
        <v>0</v>
      </c>
      <c r="F96" s="269">
        <f>SUM(F97:F102)</f>
        <v>0</v>
      </c>
      <c r="G96" s="267"/>
      <c r="H96" s="265">
        <f>I96/$C96</f>
        <v>3.1400880314858166E-2</v>
      </c>
      <c r="I96" s="271">
        <f>SUM(I97:I110)</f>
        <v>5675.0048765600004</v>
      </c>
      <c r="J96" s="270"/>
      <c r="K96" s="265">
        <f>L96/$C96</f>
        <v>0.65812447884991976</v>
      </c>
      <c r="L96" s="271">
        <f>SUM(L97:L110)</f>
        <v>118941.239526</v>
      </c>
      <c r="M96" s="272"/>
      <c r="N96" s="265">
        <f>O96/$C96</f>
        <v>0.21382987796320899</v>
      </c>
      <c r="O96" s="271">
        <f>SUM(O97:O110)</f>
        <v>38644.954791960008</v>
      </c>
      <c r="P96" s="270"/>
      <c r="Q96" s="265">
        <f>R96/$C96</f>
        <v>9.664476287201329E-2</v>
      </c>
      <c r="R96" s="271">
        <f>SUM(R97:R110)</f>
        <v>17466.373397600004</v>
      </c>
      <c r="S96" s="270"/>
      <c r="T96" s="265"/>
      <c r="U96" s="273"/>
      <c r="W96" s="390">
        <f t="shared" si="9"/>
        <v>1.0000000000000002</v>
      </c>
      <c r="X96" s="391">
        <f t="shared" si="8"/>
        <v>0</v>
      </c>
      <c r="Y96" s="400"/>
      <c r="Z96" s="401"/>
    </row>
    <row r="97" spans="1:26" s="224" customFormat="1" ht="51" hidden="1" x14ac:dyDescent="0.2">
      <c r="A97" s="240" t="s">
        <v>251</v>
      </c>
      <c r="B97" s="241" t="s">
        <v>253</v>
      </c>
      <c r="C97" s="242">
        <f>'Planilha orçamentária '!Q96</f>
        <v>50672.868999999999</v>
      </c>
      <c r="D97" s="243"/>
      <c r="E97" s="244"/>
      <c r="F97" s="245">
        <f t="shared" ref="F97:F110" si="10">E97*$C97</f>
        <v>0</v>
      </c>
      <c r="G97" s="246"/>
      <c r="H97" s="244"/>
      <c r="I97" s="245">
        <f>H97*$C97</f>
        <v>0</v>
      </c>
      <c r="J97" s="247"/>
      <c r="K97" s="244">
        <v>1</v>
      </c>
      <c r="L97" s="245">
        <f t="shared" ref="L97:L110" si="11">K97*$C97</f>
        <v>50672.868999999999</v>
      </c>
      <c r="M97" s="248"/>
      <c r="N97" s="244"/>
      <c r="O97" s="245">
        <f t="shared" ref="O97:O110" si="12">N97*$C97</f>
        <v>0</v>
      </c>
      <c r="P97" s="247"/>
      <c r="Q97" s="244"/>
      <c r="R97" s="245">
        <f t="shared" ref="R97:R110" si="13">Q97*$C97</f>
        <v>0</v>
      </c>
      <c r="S97" s="247"/>
      <c r="T97" s="244"/>
      <c r="U97" s="249"/>
      <c r="W97" s="394">
        <f t="shared" si="9"/>
        <v>1</v>
      </c>
      <c r="X97" s="391">
        <f t="shared" si="8"/>
        <v>0</v>
      </c>
      <c r="Y97" s="395"/>
      <c r="Z97" s="396"/>
    </row>
    <row r="98" spans="1:26" s="224" customFormat="1" ht="38.25" hidden="1" x14ac:dyDescent="0.2">
      <c r="A98" s="240" t="s">
        <v>254</v>
      </c>
      <c r="B98" s="241" t="s">
        <v>256</v>
      </c>
      <c r="C98" s="242">
        <f>'Planilha orçamentária '!Q97</f>
        <v>4419.675612</v>
      </c>
      <c r="D98" s="243"/>
      <c r="E98" s="244"/>
      <c r="F98" s="245">
        <f t="shared" si="10"/>
        <v>0</v>
      </c>
      <c r="G98" s="246"/>
      <c r="H98" s="244"/>
      <c r="I98" s="245">
        <f t="shared" ref="I98:I110" si="14">H98*$C98</f>
        <v>0</v>
      </c>
      <c r="J98" s="247"/>
      <c r="K98" s="244"/>
      <c r="L98" s="245">
        <f t="shared" si="11"/>
        <v>0</v>
      </c>
      <c r="M98" s="248"/>
      <c r="N98" s="244"/>
      <c r="O98" s="245">
        <f t="shared" si="12"/>
        <v>0</v>
      </c>
      <c r="P98" s="247"/>
      <c r="Q98" s="244">
        <v>1</v>
      </c>
      <c r="R98" s="245">
        <f t="shared" si="13"/>
        <v>4419.675612</v>
      </c>
      <c r="S98" s="247"/>
      <c r="T98" s="244"/>
      <c r="U98" s="249"/>
      <c r="W98" s="394">
        <f t="shared" si="9"/>
        <v>1</v>
      </c>
      <c r="X98" s="391">
        <f t="shared" si="8"/>
        <v>0</v>
      </c>
      <c r="Y98" s="395"/>
      <c r="Z98" s="396"/>
    </row>
    <row r="99" spans="1:26" s="224" customFormat="1" ht="38.25" hidden="1" x14ac:dyDescent="0.2">
      <c r="A99" s="240" t="s">
        <v>257</v>
      </c>
      <c r="B99" s="241" t="s">
        <v>259</v>
      </c>
      <c r="C99" s="242">
        <f>'Planilha orçamentária '!Q98</f>
        <v>9200.0277786000006</v>
      </c>
      <c r="D99" s="243"/>
      <c r="E99" s="244"/>
      <c r="F99" s="245">
        <f t="shared" si="10"/>
        <v>0</v>
      </c>
      <c r="G99" s="246"/>
      <c r="H99" s="244"/>
      <c r="I99" s="245">
        <f t="shared" si="14"/>
        <v>0</v>
      </c>
      <c r="J99" s="247"/>
      <c r="K99" s="244"/>
      <c r="L99" s="245">
        <f t="shared" si="11"/>
        <v>0</v>
      </c>
      <c r="M99" s="248"/>
      <c r="N99" s="244">
        <v>1</v>
      </c>
      <c r="O99" s="245">
        <f t="shared" si="12"/>
        <v>9200.0277786000006</v>
      </c>
      <c r="P99" s="247"/>
      <c r="Q99" s="244"/>
      <c r="R99" s="245">
        <f t="shared" si="13"/>
        <v>0</v>
      </c>
      <c r="S99" s="247"/>
      <c r="T99" s="244"/>
      <c r="U99" s="249"/>
      <c r="W99" s="394">
        <f t="shared" si="9"/>
        <v>1</v>
      </c>
      <c r="X99" s="391">
        <f t="shared" si="8"/>
        <v>0</v>
      </c>
      <c r="Y99" s="395"/>
      <c r="Z99" s="396"/>
    </row>
    <row r="100" spans="1:26" s="224" customFormat="1" ht="25.5" hidden="1" x14ac:dyDescent="0.2">
      <c r="A100" s="240" t="s">
        <v>260</v>
      </c>
      <c r="B100" s="241" t="s">
        <v>262</v>
      </c>
      <c r="C100" s="242">
        <f>'Planilha orçamentária '!Q99</f>
        <v>730.23341019999998</v>
      </c>
      <c r="D100" s="243"/>
      <c r="E100" s="244"/>
      <c r="F100" s="245">
        <f t="shared" si="10"/>
        <v>0</v>
      </c>
      <c r="G100" s="246"/>
      <c r="H100" s="244"/>
      <c r="I100" s="245">
        <f t="shared" si="14"/>
        <v>0</v>
      </c>
      <c r="J100" s="247"/>
      <c r="K100" s="244"/>
      <c r="L100" s="245">
        <f t="shared" si="11"/>
        <v>0</v>
      </c>
      <c r="M100" s="248"/>
      <c r="N100" s="244">
        <v>1</v>
      </c>
      <c r="O100" s="245">
        <f t="shared" si="12"/>
        <v>730.23341019999998</v>
      </c>
      <c r="P100" s="247"/>
      <c r="Q100" s="244"/>
      <c r="R100" s="245">
        <f t="shared" si="13"/>
        <v>0</v>
      </c>
      <c r="S100" s="247"/>
      <c r="T100" s="244"/>
      <c r="U100" s="249"/>
      <c r="W100" s="394">
        <f t="shared" si="9"/>
        <v>1</v>
      </c>
      <c r="X100" s="391">
        <f t="shared" si="8"/>
        <v>0</v>
      </c>
      <c r="Y100" s="395"/>
      <c r="Z100" s="396"/>
    </row>
    <row r="101" spans="1:26" s="224" customFormat="1" hidden="1" x14ac:dyDescent="0.2">
      <c r="A101" s="240" t="s">
        <v>263</v>
      </c>
      <c r="B101" s="241" t="s">
        <v>265</v>
      </c>
      <c r="C101" s="242">
        <f>'Planilha orçamentária '!Q100</f>
        <v>807.00407712000015</v>
      </c>
      <c r="D101" s="243"/>
      <c r="E101" s="244"/>
      <c r="F101" s="245">
        <f t="shared" si="10"/>
        <v>0</v>
      </c>
      <c r="G101" s="246"/>
      <c r="H101" s="244">
        <v>1</v>
      </c>
      <c r="I101" s="245">
        <f t="shared" si="14"/>
        <v>807.00407712000015</v>
      </c>
      <c r="J101" s="247"/>
      <c r="K101" s="244"/>
      <c r="L101" s="245">
        <f t="shared" si="11"/>
        <v>0</v>
      </c>
      <c r="M101" s="248"/>
      <c r="N101" s="244"/>
      <c r="O101" s="245">
        <f t="shared" si="12"/>
        <v>0</v>
      </c>
      <c r="P101" s="247"/>
      <c r="Q101" s="244"/>
      <c r="R101" s="245">
        <f t="shared" si="13"/>
        <v>0</v>
      </c>
      <c r="S101" s="247"/>
      <c r="T101" s="244"/>
      <c r="U101" s="249"/>
      <c r="W101" s="394">
        <f t="shared" si="9"/>
        <v>1</v>
      </c>
      <c r="X101" s="391">
        <f t="shared" si="8"/>
        <v>0</v>
      </c>
      <c r="Y101" s="395"/>
      <c r="Z101" s="396"/>
    </row>
    <row r="102" spans="1:26" s="223" customFormat="1" ht="25.5" hidden="1" x14ac:dyDescent="0.2">
      <c r="A102" s="240" t="s">
        <v>266</v>
      </c>
      <c r="B102" s="241" t="s">
        <v>268</v>
      </c>
      <c r="C102" s="242">
        <f>'Planilha orçamentária '!Q101</f>
        <v>4868.0007994400003</v>
      </c>
      <c r="D102" s="243"/>
      <c r="E102" s="244"/>
      <c r="F102" s="245">
        <f t="shared" si="10"/>
        <v>0</v>
      </c>
      <c r="G102" s="246"/>
      <c r="H102" s="244">
        <v>1</v>
      </c>
      <c r="I102" s="245">
        <f t="shared" si="14"/>
        <v>4868.0007994400003</v>
      </c>
      <c r="J102" s="247"/>
      <c r="K102" s="244"/>
      <c r="L102" s="245">
        <f t="shared" si="11"/>
        <v>0</v>
      </c>
      <c r="M102" s="248"/>
      <c r="N102" s="244"/>
      <c r="O102" s="245">
        <f t="shared" si="12"/>
        <v>0</v>
      </c>
      <c r="P102" s="247"/>
      <c r="Q102" s="244"/>
      <c r="R102" s="245">
        <f t="shared" si="13"/>
        <v>0</v>
      </c>
      <c r="S102" s="247"/>
      <c r="T102" s="244"/>
      <c r="U102" s="249"/>
      <c r="W102" s="394">
        <f t="shared" si="9"/>
        <v>1</v>
      </c>
      <c r="X102" s="391">
        <f t="shared" si="8"/>
        <v>0</v>
      </c>
      <c r="Y102" s="402"/>
      <c r="Z102" s="403"/>
    </row>
    <row r="103" spans="1:26" s="224" customFormat="1" ht="38.25" hidden="1" x14ac:dyDescent="0.2">
      <c r="A103" s="240" t="s">
        <v>269</v>
      </c>
      <c r="B103" s="241" t="s">
        <v>271</v>
      </c>
      <c r="C103" s="242">
        <f>'Planilha orçamentária '!Q102</f>
        <v>25959.250847360003</v>
      </c>
      <c r="D103" s="243"/>
      <c r="E103" s="244"/>
      <c r="F103" s="245">
        <f t="shared" si="10"/>
        <v>0</v>
      </c>
      <c r="G103" s="246"/>
      <c r="H103" s="244"/>
      <c r="I103" s="245">
        <f t="shared" si="14"/>
        <v>0</v>
      </c>
      <c r="J103" s="247"/>
      <c r="K103" s="244"/>
      <c r="L103" s="245">
        <f t="shared" si="11"/>
        <v>0</v>
      </c>
      <c r="M103" s="248"/>
      <c r="N103" s="244">
        <v>1</v>
      </c>
      <c r="O103" s="245">
        <f t="shared" si="12"/>
        <v>25959.250847360003</v>
      </c>
      <c r="P103" s="247"/>
      <c r="Q103" s="244"/>
      <c r="R103" s="245">
        <f t="shared" si="13"/>
        <v>0</v>
      </c>
      <c r="S103" s="247"/>
      <c r="T103" s="244"/>
      <c r="U103" s="249"/>
      <c r="W103" s="394">
        <f t="shared" si="9"/>
        <v>1</v>
      </c>
      <c r="X103" s="391">
        <f t="shared" si="8"/>
        <v>0</v>
      </c>
      <c r="Y103" s="395"/>
      <c r="Z103" s="396"/>
    </row>
    <row r="104" spans="1:26" s="224" customFormat="1" ht="38.25" hidden="1" x14ac:dyDescent="0.2">
      <c r="A104" s="240" t="s">
        <v>272</v>
      </c>
      <c r="B104" s="241" t="s">
        <v>274</v>
      </c>
      <c r="C104" s="242">
        <f>'Planilha orçamentária '!Q103</f>
        <v>10128.3768</v>
      </c>
      <c r="D104" s="243"/>
      <c r="E104" s="244"/>
      <c r="F104" s="245">
        <f t="shared" si="10"/>
        <v>0</v>
      </c>
      <c r="G104" s="246"/>
      <c r="H104" s="244"/>
      <c r="I104" s="245">
        <f t="shared" si="14"/>
        <v>0</v>
      </c>
      <c r="J104" s="247"/>
      <c r="K104" s="244"/>
      <c r="L104" s="245">
        <f t="shared" si="11"/>
        <v>0</v>
      </c>
      <c r="M104" s="248"/>
      <c r="N104" s="244"/>
      <c r="O104" s="245">
        <f t="shared" si="12"/>
        <v>0</v>
      </c>
      <c r="P104" s="247"/>
      <c r="Q104" s="244">
        <v>1</v>
      </c>
      <c r="R104" s="245">
        <f t="shared" si="13"/>
        <v>10128.3768</v>
      </c>
      <c r="S104" s="247"/>
      <c r="T104" s="244"/>
      <c r="U104" s="249"/>
      <c r="W104" s="394">
        <f t="shared" si="9"/>
        <v>1</v>
      </c>
      <c r="X104" s="391">
        <f t="shared" si="8"/>
        <v>0</v>
      </c>
      <c r="Y104" s="395"/>
      <c r="Z104" s="396"/>
    </row>
    <row r="105" spans="1:26" s="224" customFormat="1" hidden="1" x14ac:dyDescent="0.2">
      <c r="A105" s="240" t="s">
        <v>275</v>
      </c>
      <c r="B105" s="241" t="s">
        <v>1253</v>
      </c>
      <c r="C105" s="242">
        <f>'Planilha orçamentária '!Q104</f>
        <v>1895.7862399999999</v>
      </c>
      <c r="D105" s="243"/>
      <c r="E105" s="244"/>
      <c r="F105" s="245">
        <f t="shared" si="10"/>
        <v>0</v>
      </c>
      <c r="G105" s="246"/>
      <c r="H105" s="244"/>
      <c r="I105" s="245">
        <f t="shared" si="14"/>
        <v>0</v>
      </c>
      <c r="J105" s="247"/>
      <c r="K105" s="244"/>
      <c r="L105" s="245">
        <f t="shared" si="11"/>
        <v>0</v>
      </c>
      <c r="M105" s="248"/>
      <c r="N105" s="244"/>
      <c r="O105" s="245">
        <f t="shared" si="12"/>
        <v>0</v>
      </c>
      <c r="P105" s="247"/>
      <c r="Q105" s="244">
        <v>1</v>
      </c>
      <c r="R105" s="245">
        <f t="shared" si="13"/>
        <v>1895.7862399999999</v>
      </c>
      <c r="S105" s="247"/>
      <c r="T105" s="244"/>
      <c r="U105" s="249"/>
      <c r="W105" s="394">
        <f t="shared" si="9"/>
        <v>1</v>
      </c>
      <c r="X105" s="391">
        <f t="shared" si="8"/>
        <v>0</v>
      </c>
      <c r="Y105" s="395"/>
      <c r="Z105" s="396"/>
    </row>
    <row r="106" spans="1:26" s="224" customFormat="1" ht="25.5" hidden="1" x14ac:dyDescent="0.2">
      <c r="A106" s="240" t="s">
        <v>277</v>
      </c>
      <c r="B106" s="241" t="s">
        <v>279</v>
      </c>
      <c r="C106" s="242">
        <f>'Planilha orçamentária '!Q105</f>
        <v>32052.1234</v>
      </c>
      <c r="D106" s="243"/>
      <c r="E106" s="244"/>
      <c r="F106" s="245">
        <f t="shared" si="10"/>
        <v>0</v>
      </c>
      <c r="G106" s="246"/>
      <c r="H106" s="244"/>
      <c r="I106" s="245">
        <f t="shared" si="14"/>
        <v>0</v>
      </c>
      <c r="J106" s="247"/>
      <c r="K106" s="244">
        <v>1</v>
      </c>
      <c r="L106" s="245">
        <f t="shared" si="11"/>
        <v>32052.1234</v>
      </c>
      <c r="M106" s="248"/>
      <c r="N106" s="244"/>
      <c r="O106" s="245">
        <f t="shared" si="12"/>
        <v>0</v>
      </c>
      <c r="P106" s="247"/>
      <c r="Q106" s="244"/>
      <c r="R106" s="245">
        <f t="shared" si="13"/>
        <v>0</v>
      </c>
      <c r="S106" s="247"/>
      <c r="T106" s="244"/>
      <c r="U106" s="249"/>
      <c r="W106" s="394">
        <f t="shared" si="9"/>
        <v>1</v>
      </c>
      <c r="X106" s="391">
        <f t="shared" si="8"/>
        <v>0</v>
      </c>
      <c r="Y106" s="395"/>
      <c r="Z106" s="396"/>
    </row>
    <row r="107" spans="1:26" s="224" customFormat="1" hidden="1" x14ac:dyDescent="0.2">
      <c r="A107" s="240" t="s">
        <v>280</v>
      </c>
      <c r="B107" s="241" t="s">
        <v>1254</v>
      </c>
      <c r="C107" s="242">
        <f>'Planilha orçamentária '!Q106</f>
        <v>36216.247126000002</v>
      </c>
      <c r="D107" s="243"/>
      <c r="E107" s="244"/>
      <c r="F107" s="245">
        <f t="shared" si="10"/>
        <v>0</v>
      </c>
      <c r="G107" s="246"/>
      <c r="H107" s="244"/>
      <c r="I107" s="245">
        <f t="shared" si="14"/>
        <v>0</v>
      </c>
      <c r="J107" s="247"/>
      <c r="K107" s="244">
        <v>1</v>
      </c>
      <c r="L107" s="245">
        <f t="shared" si="11"/>
        <v>36216.247126000002</v>
      </c>
      <c r="M107" s="248"/>
      <c r="N107" s="244"/>
      <c r="O107" s="245">
        <f t="shared" si="12"/>
        <v>0</v>
      </c>
      <c r="P107" s="247"/>
      <c r="Q107" s="244"/>
      <c r="R107" s="245">
        <f t="shared" si="13"/>
        <v>0</v>
      </c>
      <c r="S107" s="247"/>
      <c r="T107" s="244"/>
      <c r="U107" s="249"/>
      <c r="W107" s="394">
        <f t="shared" si="9"/>
        <v>1</v>
      </c>
      <c r="X107" s="391">
        <f t="shared" si="8"/>
        <v>0</v>
      </c>
      <c r="Y107" s="395"/>
      <c r="Z107" s="396"/>
    </row>
    <row r="108" spans="1:26" s="224" customFormat="1" hidden="1" x14ac:dyDescent="0.2">
      <c r="A108" s="240" t="s">
        <v>282</v>
      </c>
      <c r="B108" s="241" t="s">
        <v>284</v>
      </c>
      <c r="C108" s="242">
        <f>'Planilha orçamentária '!Q107</f>
        <v>1022.5347456000001</v>
      </c>
      <c r="D108" s="243"/>
      <c r="E108" s="244"/>
      <c r="F108" s="245">
        <f t="shared" si="10"/>
        <v>0</v>
      </c>
      <c r="G108" s="246"/>
      <c r="H108" s="244"/>
      <c r="I108" s="245">
        <f t="shared" si="14"/>
        <v>0</v>
      </c>
      <c r="J108" s="247"/>
      <c r="K108" s="244"/>
      <c r="L108" s="245">
        <f t="shared" si="11"/>
        <v>0</v>
      </c>
      <c r="M108" s="248"/>
      <c r="N108" s="244"/>
      <c r="O108" s="245">
        <f t="shared" si="12"/>
        <v>0</v>
      </c>
      <c r="P108" s="247"/>
      <c r="Q108" s="244">
        <v>1</v>
      </c>
      <c r="R108" s="245">
        <f t="shared" si="13"/>
        <v>1022.5347456000001</v>
      </c>
      <c r="S108" s="247"/>
      <c r="T108" s="244"/>
      <c r="U108" s="249"/>
      <c r="W108" s="394">
        <f t="shared" si="9"/>
        <v>1</v>
      </c>
      <c r="X108" s="391">
        <f t="shared" si="8"/>
        <v>0</v>
      </c>
      <c r="Y108" s="395"/>
      <c r="Z108" s="396"/>
    </row>
    <row r="109" spans="1:26" s="224" customFormat="1" hidden="1" x14ac:dyDescent="0.2">
      <c r="A109" s="240" t="s">
        <v>285</v>
      </c>
      <c r="B109" s="241" t="s">
        <v>287</v>
      </c>
      <c r="C109" s="242">
        <f>'Planilha orçamentária '!Q108</f>
        <v>2535.4988318000001</v>
      </c>
      <c r="D109" s="243"/>
      <c r="E109" s="244"/>
      <c r="F109" s="245">
        <f t="shared" si="10"/>
        <v>0</v>
      </c>
      <c r="G109" s="246"/>
      <c r="H109" s="244"/>
      <c r="I109" s="245">
        <f t="shared" si="14"/>
        <v>0</v>
      </c>
      <c r="J109" s="247"/>
      <c r="K109" s="244"/>
      <c r="L109" s="245">
        <f t="shared" si="11"/>
        <v>0</v>
      </c>
      <c r="M109" s="248"/>
      <c r="N109" s="244">
        <v>1</v>
      </c>
      <c r="O109" s="245">
        <f t="shared" si="12"/>
        <v>2535.4988318000001</v>
      </c>
      <c r="P109" s="247"/>
      <c r="Q109" s="244"/>
      <c r="R109" s="245">
        <f t="shared" si="13"/>
        <v>0</v>
      </c>
      <c r="S109" s="247"/>
      <c r="T109" s="244"/>
      <c r="U109" s="249"/>
      <c r="W109" s="394">
        <f t="shared" si="9"/>
        <v>1</v>
      </c>
      <c r="X109" s="391">
        <f t="shared" si="8"/>
        <v>0</v>
      </c>
      <c r="Y109" s="395"/>
      <c r="Z109" s="396"/>
    </row>
    <row r="110" spans="1:26" s="223" customFormat="1" ht="38.25" hidden="1" x14ac:dyDescent="0.2">
      <c r="A110" s="240" t="s">
        <v>289</v>
      </c>
      <c r="B110" s="241" t="s">
        <v>291</v>
      </c>
      <c r="C110" s="242">
        <f>'Planilha orçamentária '!Q109</f>
        <v>219.94392400000001</v>
      </c>
      <c r="D110" s="243"/>
      <c r="E110" s="244"/>
      <c r="F110" s="245">
        <f t="shared" si="10"/>
        <v>0</v>
      </c>
      <c r="G110" s="246"/>
      <c r="H110" s="244"/>
      <c r="I110" s="245">
        <f t="shared" si="14"/>
        <v>0</v>
      </c>
      <c r="J110" s="247"/>
      <c r="K110" s="244"/>
      <c r="L110" s="245">
        <f t="shared" si="11"/>
        <v>0</v>
      </c>
      <c r="M110" s="248"/>
      <c r="N110" s="244">
        <v>1</v>
      </c>
      <c r="O110" s="245">
        <f t="shared" si="12"/>
        <v>219.94392400000001</v>
      </c>
      <c r="P110" s="247"/>
      <c r="Q110" s="244"/>
      <c r="R110" s="245">
        <f t="shared" si="13"/>
        <v>0</v>
      </c>
      <c r="S110" s="247"/>
      <c r="T110" s="244"/>
      <c r="U110" s="249"/>
      <c r="W110" s="394">
        <f t="shared" si="9"/>
        <v>1</v>
      </c>
      <c r="X110" s="391">
        <f t="shared" si="8"/>
        <v>0</v>
      </c>
      <c r="Y110" s="402"/>
      <c r="Z110" s="403"/>
    </row>
    <row r="111" spans="1:26" s="143" customFormat="1" x14ac:dyDescent="0.2">
      <c r="A111" s="274" t="s">
        <v>292</v>
      </c>
      <c r="B111" s="275" t="s">
        <v>293</v>
      </c>
      <c r="C111" s="276">
        <f>'Planilha orçamentária '!F110</f>
        <v>145671.99270506002</v>
      </c>
      <c r="D111" s="277"/>
      <c r="E111" s="278"/>
      <c r="F111" s="283">
        <f>F112+F120</f>
        <v>0</v>
      </c>
      <c r="G111" s="280"/>
      <c r="H111" s="278"/>
      <c r="I111" s="283">
        <f>I112+I120</f>
        <v>0</v>
      </c>
      <c r="J111" s="281"/>
      <c r="K111" s="278"/>
      <c r="L111" s="283">
        <f>L112+L120</f>
        <v>0</v>
      </c>
      <c r="M111" s="284"/>
      <c r="N111" s="278">
        <v>1</v>
      </c>
      <c r="O111" s="279">
        <f>O112+O120</f>
        <v>145671.99270506002</v>
      </c>
      <c r="P111" s="281"/>
      <c r="Q111" s="278"/>
      <c r="R111" s="283">
        <f>R112+R120</f>
        <v>0</v>
      </c>
      <c r="S111" s="281"/>
      <c r="T111" s="278"/>
      <c r="U111" s="283">
        <f>U112+U120</f>
        <v>0</v>
      </c>
      <c r="W111" s="404">
        <f t="shared" si="9"/>
        <v>1</v>
      </c>
      <c r="X111" s="391">
        <f t="shared" si="8"/>
        <v>0</v>
      </c>
      <c r="Y111" s="405"/>
      <c r="Z111" s="406"/>
    </row>
    <row r="112" spans="1:26" s="226" customFormat="1" x14ac:dyDescent="0.2">
      <c r="A112" s="261" t="s">
        <v>294</v>
      </c>
      <c r="B112" s="262" t="s">
        <v>295</v>
      </c>
      <c r="C112" s="263">
        <f>'Planilha orçamentária '!F111</f>
        <v>129773.26931592003</v>
      </c>
      <c r="D112" s="264"/>
      <c r="E112" s="265"/>
      <c r="F112" s="269">
        <f>SUM(F113:F118)</f>
        <v>0</v>
      </c>
      <c r="G112" s="267"/>
      <c r="H112" s="265"/>
      <c r="I112" s="271"/>
      <c r="J112" s="270"/>
      <c r="K112" s="265"/>
      <c r="L112" s="271"/>
      <c r="M112" s="272"/>
      <c r="N112" s="265">
        <v>1</v>
      </c>
      <c r="O112" s="271">
        <f>N112*C112</f>
        <v>129773.26931592003</v>
      </c>
      <c r="P112" s="270"/>
      <c r="Q112" s="265"/>
      <c r="R112" s="271"/>
      <c r="S112" s="270"/>
      <c r="T112" s="265"/>
      <c r="U112" s="273"/>
      <c r="W112" s="390">
        <f t="shared" si="9"/>
        <v>1</v>
      </c>
      <c r="X112" s="391">
        <f t="shared" si="8"/>
        <v>0</v>
      </c>
      <c r="Y112" s="400"/>
      <c r="Z112" s="401"/>
    </row>
    <row r="113" spans="1:26" s="224" customFormat="1" ht="25.5" hidden="1" x14ac:dyDescent="0.2">
      <c r="A113" s="240" t="s">
        <v>296</v>
      </c>
      <c r="B113" s="241" t="s">
        <v>298</v>
      </c>
      <c r="C113" s="242">
        <f>'Planilha orçamentária '!Q112</f>
        <v>67603.804246000014</v>
      </c>
      <c r="D113" s="243"/>
      <c r="E113" s="244"/>
      <c r="F113" s="245"/>
      <c r="G113" s="246"/>
      <c r="H113" s="244"/>
      <c r="I113" s="245"/>
      <c r="J113" s="247"/>
      <c r="K113" s="244"/>
      <c r="L113" s="245"/>
      <c r="M113" s="248"/>
      <c r="N113" s="244">
        <v>1</v>
      </c>
      <c r="O113" s="245"/>
      <c r="P113" s="247"/>
      <c r="Q113" s="244"/>
      <c r="R113" s="245"/>
      <c r="S113" s="247"/>
      <c r="T113" s="244"/>
      <c r="U113" s="249"/>
      <c r="W113" s="394">
        <f t="shared" si="9"/>
        <v>1</v>
      </c>
      <c r="X113" s="391">
        <f t="shared" si="8"/>
        <v>-67603.804246000014</v>
      </c>
      <c r="Y113" s="395"/>
      <c r="Z113" s="396"/>
    </row>
    <row r="114" spans="1:26" s="224" customFormat="1" ht="25.5" hidden="1" x14ac:dyDescent="0.2">
      <c r="A114" s="240" t="s">
        <v>299</v>
      </c>
      <c r="B114" s="241" t="s">
        <v>301</v>
      </c>
      <c r="C114" s="242">
        <f>'Planilha orçamentária '!Q113</f>
        <v>43346.378992000005</v>
      </c>
      <c r="D114" s="243"/>
      <c r="E114" s="244"/>
      <c r="F114" s="245"/>
      <c r="G114" s="246"/>
      <c r="H114" s="244"/>
      <c r="I114" s="245"/>
      <c r="J114" s="247"/>
      <c r="K114" s="244"/>
      <c r="L114" s="245"/>
      <c r="M114" s="248"/>
      <c r="N114" s="244">
        <v>1</v>
      </c>
      <c r="O114" s="245"/>
      <c r="P114" s="247"/>
      <c r="Q114" s="244"/>
      <c r="R114" s="245"/>
      <c r="S114" s="247"/>
      <c r="T114" s="244"/>
      <c r="U114" s="249"/>
      <c r="W114" s="394">
        <f t="shared" si="9"/>
        <v>1</v>
      </c>
      <c r="X114" s="391">
        <f t="shared" si="8"/>
        <v>-43346.378992000005</v>
      </c>
      <c r="Y114" s="395"/>
      <c r="Z114" s="396"/>
    </row>
    <row r="115" spans="1:26" s="224" customFormat="1" hidden="1" x14ac:dyDescent="0.2">
      <c r="A115" s="240" t="s">
        <v>302</v>
      </c>
      <c r="B115" s="241" t="s">
        <v>304</v>
      </c>
      <c r="C115" s="242">
        <f>'Planilha orçamentária '!Q114</f>
        <v>452.96971500000006</v>
      </c>
      <c r="D115" s="243"/>
      <c r="E115" s="244"/>
      <c r="F115" s="245"/>
      <c r="G115" s="246"/>
      <c r="H115" s="244"/>
      <c r="I115" s="245"/>
      <c r="J115" s="247"/>
      <c r="K115" s="244"/>
      <c r="L115" s="245"/>
      <c r="M115" s="248"/>
      <c r="N115" s="244">
        <v>1</v>
      </c>
      <c r="O115" s="245"/>
      <c r="P115" s="247"/>
      <c r="Q115" s="244"/>
      <c r="R115" s="245"/>
      <c r="S115" s="247"/>
      <c r="T115" s="244"/>
      <c r="U115" s="249"/>
      <c r="W115" s="394">
        <f t="shared" si="9"/>
        <v>1</v>
      </c>
      <c r="X115" s="391">
        <f t="shared" si="8"/>
        <v>-452.96971500000006</v>
      </c>
      <c r="Y115" s="395"/>
      <c r="Z115" s="396"/>
    </row>
    <row r="116" spans="1:26" s="224" customFormat="1" hidden="1" x14ac:dyDescent="0.2">
      <c r="A116" s="240" t="s">
        <v>305</v>
      </c>
      <c r="B116" s="241" t="s">
        <v>307</v>
      </c>
      <c r="C116" s="242">
        <f>'Planilha orçamentária '!Q115</f>
        <v>5633.0795688200014</v>
      </c>
      <c r="D116" s="243"/>
      <c r="E116" s="244"/>
      <c r="F116" s="245"/>
      <c r="G116" s="246"/>
      <c r="H116" s="244"/>
      <c r="I116" s="245"/>
      <c r="J116" s="247"/>
      <c r="K116" s="244"/>
      <c r="L116" s="245"/>
      <c r="M116" s="248"/>
      <c r="N116" s="244">
        <v>1</v>
      </c>
      <c r="O116" s="245"/>
      <c r="P116" s="247"/>
      <c r="Q116" s="244"/>
      <c r="R116" s="245"/>
      <c r="S116" s="247"/>
      <c r="T116" s="244"/>
      <c r="U116" s="249"/>
      <c r="W116" s="394">
        <f t="shared" si="9"/>
        <v>1</v>
      </c>
      <c r="X116" s="391">
        <f t="shared" si="8"/>
        <v>-5633.0795688200014</v>
      </c>
      <c r="Y116" s="395"/>
      <c r="Z116" s="396"/>
    </row>
    <row r="117" spans="1:26" s="224" customFormat="1" hidden="1" x14ac:dyDescent="0.2">
      <c r="A117" s="240" t="s">
        <v>308</v>
      </c>
      <c r="B117" s="241" t="s">
        <v>310</v>
      </c>
      <c r="C117" s="242">
        <f>'Planilha orçamentária '!Q116</f>
        <v>2096.4568743000004</v>
      </c>
      <c r="D117" s="243"/>
      <c r="E117" s="244"/>
      <c r="F117" s="245"/>
      <c r="G117" s="246"/>
      <c r="H117" s="244"/>
      <c r="I117" s="245"/>
      <c r="J117" s="247"/>
      <c r="K117" s="244"/>
      <c r="L117" s="245"/>
      <c r="M117" s="248"/>
      <c r="N117" s="244">
        <v>1</v>
      </c>
      <c r="O117" s="245"/>
      <c r="P117" s="247"/>
      <c r="Q117" s="244"/>
      <c r="R117" s="245"/>
      <c r="S117" s="247"/>
      <c r="T117" s="244"/>
      <c r="U117" s="249"/>
      <c r="W117" s="394">
        <f t="shared" si="9"/>
        <v>1</v>
      </c>
      <c r="X117" s="391">
        <f t="shared" si="8"/>
        <v>-2096.4568743000004</v>
      </c>
      <c r="Y117" s="395"/>
      <c r="Z117" s="396"/>
    </row>
    <row r="118" spans="1:26" s="224" customFormat="1" ht="25.5" hidden="1" x14ac:dyDescent="0.2">
      <c r="A118" s="240" t="s">
        <v>311</v>
      </c>
      <c r="B118" s="241" t="s">
        <v>313</v>
      </c>
      <c r="C118" s="242">
        <f>'Planilha orçamentária '!Q117</f>
        <v>6173.9769056000014</v>
      </c>
      <c r="D118" s="243"/>
      <c r="E118" s="244"/>
      <c r="F118" s="245"/>
      <c r="G118" s="246"/>
      <c r="H118" s="244"/>
      <c r="I118" s="245"/>
      <c r="J118" s="247"/>
      <c r="K118" s="244"/>
      <c r="L118" s="245"/>
      <c r="M118" s="248"/>
      <c r="N118" s="244">
        <v>1</v>
      </c>
      <c r="O118" s="245"/>
      <c r="P118" s="247"/>
      <c r="Q118" s="244"/>
      <c r="R118" s="245"/>
      <c r="S118" s="247"/>
      <c r="T118" s="244"/>
      <c r="U118" s="249"/>
      <c r="W118" s="394">
        <f t="shared" si="9"/>
        <v>1</v>
      </c>
      <c r="X118" s="391">
        <f t="shared" si="8"/>
        <v>-6173.9769056000014</v>
      </c>
      <c r="Y118" s="395"/>
      <c r="Z118" s="396"/>
    </row>
    <row r="119" spans="1:26" s="224" customFormat="1" ht="25.5" hidden="1" x14ac:dyDescent="0.2">
      <c r="A119" s="240" t="s">
        <v>314</v>
      </c>
      <c r="B119" s="241" t="s">
        <v>316</v>
      </c>
      <c r="C119" s="242">
        <f>'Planilha orçamentária '!Q118</f>
        <v>4466.6030141999991</v>
      </c>
      <c r="D119" s="243"/>
      <c r="E119" s="244"/>
      <c r="F119" s="245"/>
      <c r="G119" s="246"/>
      <c r="H119" s="244"/>
      <c r="I119" s="245"/>
      <c r="J119" s="247"/>
      <c r="K119" s="244"/>
      <c r="L119" s="245"/>
      <c r="M119" s="248"/>
      <c r="N119" s="244">
        <v>1</v>
      </c>
      <c r="O119" s="245"/>
      <c r="P119" s="247"/>
      <c r="Q119" s="244"/>
      <c r="R119" s="245"/>
      <c r="S119" s="247"/>
      <c r="T119" s="244"/>
      <c r="U119" s="249"/>
      <c r="W119" s="394">
        <f t="shared" si="9"/>
        <v>1</v>
      </c>
      <c r="X119" s="391">
        <f t="shared" si="8"/>
        <v>-4466.6030141999991</v>
      </c>
      <c r="Y119" s="395"/>
      <c r="Z119" s="396"/>
    </row>
    <row r="120" spans="1:26" s="143" customFormat="1" x14ac:dyDescent="0.2">
      <c r="A120" s="274" t="s">
        <v>317</v>
      </c>
      <c r="B120" s="275" t="s">
        <v>318</v>
      </c>
      <c r="C120" s="276">
        <f>'Planilha orçamentária '!F119</f>
        <v>15898.723389140001</v>
      </c>
      <c r="D120" s="277"/>
      <c r="E120" s="278"/>
      <c r="F120" s="279"/>
      <c r="G120" s="280"/>
      <c r="H120" s="278"/>
      <c r="I120" s="279"/>
      <c r="J120" s="281"/>
      <c r="K120" s="278"/>
      <c r="L120" s="279"/>
      <c r="M120" s="284"/>
      <c r="N120" s="278">
        <v>1</v>
      </c>
      <c r="O120" s="279">
        <f>N120*C120</f>
        <v>15898.723389140001</v>
      </c>
      <c r="P120" s="281"/>
      <c r="Q120" s="278"/>
      <c r="R120" s="279"/>
      <c r="S120" s="281"/>
      <c r="T120" s="278"/>
      <c r="U120" s="285"/>
      <c r="W120" s="404">
        <f t="shared" si="9"/>
        <v>1</v>
      </c>
      <c r="X120" s="391">
        <f t="shared" si="8"/>
        <v>0</v>
      </c>
      <c r="Y120" s="405"/>
      <c r="Z120" s="406"/>
    </row>
    <row r="121" spans="1:26" s="224" customFormat="1" hidden="1" x14ac:dyDescent="0.2">
      <c r="A121" s="240" t="s">
        <v>319</v>
      </c>
      <c r="B121" s="241" t="s">
        <v>321</v>
      </c>
      <c r="C121" s="242">
        <f>'Planilha orçamentária '!Q120</f>
        <v>238.38718752000003</v>
      </c>
      <c r="D121" s="243"/>
      <c r="E121" s="244"/>
      <c r="F121" s="245"/>
      <c r="G121" s="246"/>
      <c r="H121" s="244"/>
      <c r="I121" s="245"/>
      <c r="J121" s="247"/>
      <c r="K121" s="244"/>
      <c r="L121" s="245"/>
      <c r="M121" s="248"/>
      <c r="N121" s="244">
        <v>1</v>
      </c>
      <c r="O121" s="245"/>
      <c r="P121" s="247"/>
      <c r="Q121" s="244"/>
      <c r="R121" s="245"/>
      <c r="S121" s="247"/>
      <c r="T121" s="244"/>
      <c r="U121" s="249"/>
      <c r="W121" s="394">
        <f t="shared" si="9"/>
        <v>1</v>
      </c>
      <c r="X121" s="391">
        <f t="shared" si="8"/>
        <v>-238.38718752000003</v>
      </c>
      <c r="Y121" s="395"/>
      <c r="Z121" s="396"/>
    </row>
    <row r="122" spans="1:26" s="224" customFormat="1" hidden="1" x14ac:dyDescent="0.2">
      <c r="A122" s="240" t="s">
        <v>322</v>
      </c>
      <c r="B122" s="241" t="s">
        <v>325</v>
      </c>
      <c r="C122" s="242">
        <f>'Planilha orçamentária '!Q121</f>
        <v>3322.6925872000002</v>
      </c>
      <c r="D122" s="243"/>
      <c r="E122" s="244"/>
      <c r="F122" s="245"/>
      <c r="G122" s="246"/>
      <c r="H122" s="244"/>
      <c r="I122" s="245"/>
      <c r="J122" s="247"/>
      <c r="K122" s="244"/>
      <c r="L122" s="245"/>
      <c r="M122" s="248"/>
      <c r="N122" s="244">
        <v>1</v>
      </c>
      <c r="O122" s="245"/>
      <c r="P122" s="247"/>
      <c r="Q122" s="244"/>
      <c r="R122" s="245"/>
      <c r="S122" s="247"/>
      <c r="T122" s="244"/>
      <c r="U122" s="249"/>
      <c r="W122" s="394">
        <f t="shared" si="9"/>
        <v>1</v>
      </c>
      <c r="X122" s="391">
        <f t="shared" si="8"/>
        <v>-3322.6925872000002</v>
      </c>
      <c r="Y122" s="395"/>
      <c r="Z122" s="396"/>
    </row>
    <row r="123" spans="1:26" s="224" customFormat="1" hidden="1" x14ac:dyDescent="0.2">
      <c r="A123" s="240" t="s">
        <v>323</v>
      </c>
      <c r="B123" s="241" t="s">
        <v>328</v>
      </c>
      <c r="C123" s="242">
        <f>'Planilha orçamentária '!Q122</f>
        <v>643.84041350000018</v>
      </c>
      <c r="D123" s="243"/>
      <c r="E123" s="244"/>
      <c r="F123" s="245"/>
      <c r="G123" s="246"/>
      <c r="H123" s="244"/>
      <c r="I123" s="245"/>
      <c r="J123" s="247"/>
      <c r="K123" s="244"/>
      <c r="L123" s="245"/>
      <c r="M123" s="248"/>
      <c r="N123" s="244">
        <v>1</v>
      </c>
      <c r="O123" s="245"/>
      <c r="P123" s="247"/>
      <c r="Q123" s="244"/>
      <c r="R123" s="245"/>
      <c r="S123" s="247"/>
      <c r="T123" s="244"/>
      <c r="U123" s="249"/>
      <c r="W123" s="394">
        <f t="shared" si="9"/>
        <v>1</v>
      </c>
      <c r="X123" s="391">
        <f t="shared" si="8"/>
        <v>-643.84041350000018</v>
      </c>
      <c r="Y123" s="395"/>
      <c r="Z123" s="396"/>
    </row>
    <row r="124" spans="1:26" s="224" customFormat="1" hidden="1" x14ac:dyDescent="0.2">
      <c r="A124" s="240" t="s">
        <v>326</v>
      </c>
      <c r="B124" s="241" t="s">
        <v>331</v>
      </c>
      <c r="C124" s="242">
        <f>'Planilha orçamentária '!Q123</f>
        <v>983.35979039999995</v>
      </c>
      <c r="D124" s="243"/>
      <c r="E124" s="244"/>
      <c r="F124" s="245"/>
      <c r="G124" s="246"/>
      <c r="H124" s="244"/>
      <c r="I124" s="245"/>
      <c r="J124" s="247"/>
      <c r="K124" s="244"/>
      <c r="L124" s="245"/>
      <c r="M124" s="248"/>
      <c r="N124" s="244">
        <v>1</v>
      </c>
      <c r="O124" s="245"/>
      <c r="P124" s="247"/>
      <c r="Q124" s="244"/>
      <c r="R124" s="245"/>
      <c r="S124" s="247"/>
      <c r="T124" s="244"/>
      <c r="U124" s="249"/>
      <c r="W124" s="394">
        <f t="shared" si="9"/>
        <v>1</v>
      </c>
      <c r="X124" s="391">
        <f t="shared" si="8"/>
        <v>-983.35979039999995</v>
      </c>
      <c r="Y124" s="395"/>
      <c r="Z124" s="396"/>
    </row>
    <row r="125" spans="1:26" s="224" customFormat="1" hidden="1" x14ac:dyDescent="0.2">
      <c r="A125" s="240" t="s">
        <v>329</v>
      </c>
      <c r="B125" s="241" t="s">
        <v>334</v>
      </c>
      <c r="C125" s="242">
        <f>'Planilha orçamentária '!Q124</f>
        <v>1690.63058892</v>
      </c>
      <c r="D125" s="243"/>
      <c r="E125" s="244"/>
      <c r="F125" s="245"/>
      <c r="G125" s="246"/>
      <c r="H125" s="244"/>
      <c r="I125" s="245"/>
      <c r="J125" s="247"/>
      <c r="K125" s="244"/>
      <c r="L125" s="245"/>
      <c r="M125" s="248"/>
      <c r="N125" s="244">
        <v>1</v>
      </c>
      <c r="O125" s="245"/>
      <c r="P125" s="247"/>
      <c r="Q125" s="244"/>
      <c r="R125" s="245"/>
      <c r="S125" s="247"/>
      <c r="T125" s="244"/>
      <c r="U125" s="249"/>
      <c r="W125" s="394">
        <f t="shared" si="9"/>
        <v>1</v>
      </c>
      <c r="X125" s="391">
        <f t="shared" si="8"/>
        <v>-1690.63058892</v>
      </c>
      <c r="Y125" s="395"/>
      <c r="Z125" s="396"/>
    </row>
    <row r="126" spans="1:26" s="224" customFormat="1" hidden="1" x14ac:dyDescent="0.2">
      <c r="A126" s="240" t="s">
        <v>332</v>
      </c>
      <c r="B126" s="241" t="s">
        <v>337</v>
      </c>
      <c r="C126" s="242">
        <f>'Planilha orçamentária '!Q125</f>
        <v>8564.8042936000002</v>
      </c>
      <c r="D126" s="243"/>
      <c r="E126" s="244"/>
      <c r="F126" s="245"/>
      <c r="G126" s="246"/>
      <c r="H126" s="244"/>
      <c r="I126" s="245"/>
      <c r="J126" s="247"/>
      <c r="K126" s="244"/>
      <c r="L126" s="245"/>
      <c r="M126" s="248"/>
      <c r="N126" s="244">
        <v>1</v>
      </c>
      <c r="O126" s="245"/>
      <c r="P126" s="247"/>
      <c r="Q126" s="244"/>
      <c r="R126" s="245"/>
      <c r="S126" s="247"/>
      <c r="T126" s="244"/>
      <c r="U126" s="249"/>
      <c r="W126" s="394">
        <f t="shared" si="9"/>
        <v>1</v>
      </c>
      <c r="X126" s="391">
        <f t="shared" si="8"/>
        <v>-8564.8042936000002</v>
      </c>
      <c r="Y126" s="395"/>
      <c r="Z126" s="396"/>
    </row>
    <row r="127" spans="1:26" s="223" customFormat="1" ht="25.5" hidden="1" x14ac:dyDescent="0.2">
      <c r="A127" s="240" t="s">
        <v>335</v>
      </c>
      <c r="B127" s="241" t="s">
        <v>340</v>
      </c>
      <c r="C127" s="242">
        <f>'Planilha orçamentária '!Q126</f>
        <v>239.15462399999998</v>
      </c>
      <c r="D127" s="243"/>
      <c r="E127" s="244"/>
      <c r="F127" s="245"/>
      <c r="G127" s="246"/>
      <c r="H127" s="244"/>
      <c r="I127" s="245"/>
      <c r="J127" s="247"/>
      <c r="K127" s="244"/>
      <c r="L127" s="245"/>
      <c r="M127" s="248"/>
      <c r="N127" s="244">
        <v>1</v>
      </c>
      <c r="O127" s="245"/>
      <c r="P127" s="247"/>
      <c r="Q127" s="244"/>
      <c r="R127" s="245"/>
      <c r="S127" s="247"/>
      <c r="T127" s="244"/>
      <c r="U127" s="249"/>
      <c r="W127" s="394">
        <f t="shared" si="9"/>
        <v>1</v>
      </c>
      <c r="X127" s="391">
        <f t="shared" si="8"/>
        <v>-239.15462399999998</v>
      </c>
      <c r="Y127" s="402"/>
      <c r="Z127" s="403"/>
    </row>
    <row r="128" spans="1:26" s="224" customFormat="1" ht="25.5" hidden="1" x14ac:dyDescent="0.2">
      <c r="A128" s="240" t="s">
        <v>338</v>
      </c>
      <c r="B128" s="241" t="s">
        <v>342</v>
      </c>
      <c r="C128" s="242">
        <f>'Planilha orçamentária '!Q127</f>
        <v>215.853904</v>
      </c>
      <c r="D128" s="243"/>
      <c r="E128" s="244"/>
      <c r="F128" s="245"/>
      <c r="G128" s="246"/>
      <c r="H128" s="244"/>
      <c r="I128" s="245"/>
      <c r="J128" s="247"/>
      <c r="K128" s="244"/>
      <c r="L128" s="245"/>
      <c r="M128" s="248"/>
      <c r="N128" s="244">
        <v>1</v>
      </c>
      <c r="O128" s="245"/>
      <c r="P128" s="247"/>
      <c r="Q128" s="244"/>
      <c r="R128" s="245"/>
      <c r="S128" s="247"/>
      <c r="T128" s="244"/>
      <c r="U128" s="249"/>
      <c r="W128" s="394">
        <f t="shared" si="9"/>
        <v>1</v>
      </c>
      <c r="X128" s="391">
        <f t="shared" si="8"/>
        <v>-215.853904</v>
      </c>
      <c r="Y128" s="395"/>
      <c r="Z128" s="396"/>
    </row>
    <row r="129" spans="1:26" s="226" customFormat="1" x14ac:dyDescent="0.2">
      <c r="A129" s="261" t="s">
        <v>343</v>
      </c>
      <c r="B129" s="262" t="s">
        <v>344</v>
      </c>
      <c r="C129" s="263">
        <f>'Planilha orçamentária '!F128</f>
        <v>19580.879034400001</v>
      </c>
      <c r="D129" s="264"/>
      <c r="E129" s="265"/>
      <c r="F129" s="271"/>
      <c r="G129" s="267"/>
      <c r="H129" s="265"/>
      <c r="I129" s="271"/>
      <c r="J129" s="270"/>
      <c r="K129" s="265"/>
      <c r="L129" s="271"/>
      <c r="M129" s="272"/>
      <c r="N129" s="265">
        <v>1</v>
      </c>
      <c r="O129" s="271">
        <f>N129*C129</f>
        <v>19580.879034400001</v>
      </c>
      <c r="P129" s="270"/>
      <c r="Q129" s="265"/>
      <c r="R129" s="271"/>
      <c r="S129" s="270"/>
      <c r="T129" s="265"/>
      <c r="U129" s="273"/>
      <c r="W129" s="390">
        <f t="shared" si="9"/>
        <v>1</v>
      </c>
      <c r="X129" s="391">
        <f t="shared" si="8"/>
        <v>0</v>
      </c>
      <c r="Y129" s="400"/>
      <c r="Z129" s="401"/>
    </row>
    <row r="130" spans="1:26" s="224" customFormat="1" hidden="1" x14ac:dyDescent="0.2">
      <c r="A130" s="240" t="s">
        <v>345</v>
      </c>
      <c r="B130" s="241" t="s">
        <v>1255</v>
      </c>
      <c r="C130" s="242">
        <f>'Planilha orçamentária '!Q129</f>
        <v>14020.58856</v>
      </c>
      <c r="D130" s="243"/>
      <c r="E130" s="244"/>
      <c r="F130" s="245"/>
      <c r="G130" s="246"/>
      <c r="H130" s="244"/>
      <c r="I130" s="245"/>
      <c r="J130" s="247"/>
      <c r="K130" s="244"/>
      <c r="L130" s="245"/>
      <c r="M130" s="248"/>
      <c r="N130" s="244">
        <v>1</v>
      </c>
      <c r="O130" s="245"/>
      <c r="P130" s="247"/>
      <c r="Q130" s="244"/>
      <c r="R130" s="245"/>
      <c r="S130" s="247"/>
      <c r="T130" s="244"/>
      <c r="U130" s="249"/>
      <c r="W130" s="394">
        <f t="shared" si="9"/>
        <v>1</v>
      </c>
      <c r="X130" s="391">
        <f t="shared" si="8"/>
        <v>-14020.58856</v>
      </c>
      <c r="Y130" s="395"/>
      <c r="Z130" s="396"/>
    </row>
    <row r="131" spans="1:26" s="224" customFormat="1" hidden="1" x14ac:dyDescent="0.2">
      <c r="A131" s="240" t="s">
        <v>347</v>
      </c>
      <c r="B131" s="241" t="s">
        <v>1256</v>
      </c>
      <c r="C131" s="242">
        <f>'Planilha orçamentária '!Q130</f>
        <v>5560.2904743999998</v>
      </c>
      <c r="D131" s="243"/>
      <c r="E131" s="244"/>
      <c r="F131" s="245"/>
      <c r="G131" s="246"/>
      <c r="H131" s="244"/>
      <c r="I131" s="245"/>
      <c r="J131" s="247"/>
      <c r="K131" s="244"/>
      <c r="L131" s="245"/>
      <c r="M131" s="248"/>
      <c r="N131" s="244">
        <v>1</v>
      </c>
      <c r="O131" s="245"/>
      <c r="P131" s="247"/>
      <c r="Q131" s="244"/>
      <c r="R131" s="245"/>
      <c r="S131" s="247"/>
      <c r="T131" s="244"/>
      <c r="U131" s="249"/>
      <c r="W131" s="394">
        <f t="shared" si="9"/>
        <v>1</v>
      </c>
      <c r="X131" s="391">
        <f t="shared" si="8"/>
        <v>-5560.2904743999998</v>
      </c>
      <c r="Y131" s="395"/>
      <c r="Z131" s="396"/>
    </row>
    <row r="132" spans="1:26" s="143" customFormat="1" x14ac:dyDescent="0.2">
      <c r="A132" s="274" t="s">
        <v>349</v>
      </c>
      <c r="B132" s="275" t="s">
        <v>350</v>
      </c>
      <c r="C132" s="276">
        <f>'Planilha orçamentária '!F131</f>
        <v>7226.0986080000011</v>
      </c>
      <c r="D132" s="277"/>
      <c r="E132" s="278"/>
      <c r="F132" s="292">
        <f>SUM(F133:F138)</f>
        <v>0</v>
      </c>
      <c r="G132" s="280"/>
      <c r="H132" s="278"/>
      <c r="I132" s="279"/>
      <c r="J132" s="281"/>
      <c r="K132" s="278"/>
      <c r="L132" s="279"/>
      <c r="M132" s="284"/>
      <c r="N132" s="278"/>
      <c r="O132" s="279"/>
      <c r="P132" s="281"/>
      <c r="Q132" s="278">
        <v>1</v>
      </c>
      <c r="R132" s="279">
        <f>Q132*$C132</f>
        <v>7226.0986080000011</v>
      </c>
      <c r="S132" s="281"/>
      <c r="T132" s="278"/>
      <c r="U132" s="285"/>
      <c r="W132" s="404">
        <f t="shared" si="9"/>
        <v>1</v>
      </c>
      <c r="X132" s="391">
        <f t="shared" si="8"/>
        <v>0</v>
      </c>
      <c r="Y132" s="405"/>
      <c r="Z132" s="406"/>
    </row>
    <row r="133" spans="1:26" s="224" customFormat="1" ht="38.25" hidden="1" x14ac:dyDescent="0.2">
      <c r="A133" s="240" t="s">
        <v>351</v>
      </c>
      <c r="B133" s="241" t="s">
        <v>353</v>
      </c>
      <c r="C133" s="242">
        <f>'Planilha orçamentária '!Q132</f>
        <v>3479.4295900000002</v>
      </c>
      <c r="D133" s="243"/>
      <c r="E133" s="244"/>
      <c r="F133" s="245"/>
      <c r="G133" s="246"/>
      <c r="H133" s="244"/>
      <c r="I133" s="245"/>
      <c r="J133" s="247"/>
      <c r="K133" s="244"/>
      <c r="L133" s="245"/>
      <c r="M133" s="248"/>
      <c r="N133" s="244"/>
      <c r="O133" s="245"/>
      <c r="P133" s="247"/>
      <c r="Q133" s="244">
        <v>1</v>
      </c>
      <c r="R133" s="245"/>
      <c r="S133" s="247"/>
      <c r="T133" s="244"/>
      <c r="U133" s="249"/>
      <c r="W133" s="394">
        <f t="shared" si="9"/>
        <v>1</v>
      </c>
      <c r="X133" s="391">
        <f t="shared" si="8"/>
        <v>-3479.4295900000002</v>
      </c>
      <c r="Y133" s="395"/>
      <c r="Z133" s="396"/>
    </row>
    <row r="134" spans="1:26" s="224" customFormat="1" ht="25.5" hidden="1" x14ac:dyDescent="0.2">
      <c r="A134" s="240" t="s">
        <v>354</v>
      </c>
      <c r="B134" s="241" t="s">
        <v>356</v>
      </c>
      <c r="C134" s="242">
        <f>'Planilha orçamentária '!Q133</f>
        <v>1249.2284420000001</v>
      </c>
      <c r="D134" s="243"/>
      <c r="E134" s="244"/>
      <c r="F134" s="245"/>
      <c r="G134" s="246"/>
      <c r="H134" s="244"/>
      <c r="I134" s="245"/>
      <c r="J134" s="247"/>
      <c r="K134" s="244"/>
      <c r="L134" s="245"/>
      <c r="M134" s="248"/>
      <c r="N134" s="244"/>
      <c r="O134" s="245"/>
      <c r="P134" s="247"/>
      <c r="Q134" s="244">
        <v>1</v>
      </c>
      <c r="R134" s="245"/>
      <c r="S134" s="247"/>
      <c r="T134" s="244"/>
      <c r="U134" s="249"/>
      <c r="W134" s="394">
        <f t="shared" si="9"/>
        <v>1</v>
      </c>
      <c r="X134" s="391">
        <f t="shared" si="8"/>
        <v>-1249.2284420000001</v>
      </c>
      <c r="Y134" s="395"/>
      <c r="Z134" s="396"/>
    </row>
    <row r="135" spans="1:26" s="224" customFormat="1" hidden="1" x14ac:dyDescent="0.2">
      <c r="A135" s="240" t="s">
        <v>358</v>
      </c>
      <c r="B135" s="241" t="s">
        <v>1257</v>
      </c>
      <c r="C135" s="242">
        <f>'Planilha orçamentária '!Q134</f>
        <v>1729.1117280000003</v>
      </c>
      <c r="D135" s="243"/>
      <c r="E135" s="244"/>
      <c r="F135" s="245"/>
      <c r="G135" s="246"/>
      <c r="H135" s="244"/>
      <c r="I135" s="245"/>
      <c r="J135" s="247"/>
      <c r="K135" s="244"/>
      <c r="L135" s="245"/>
      <c r="M135" s="248"/>
      <c r="N135" s="244"/>
      <c r="O135" s="245"/>
      <c r="P135" s="247"/>
      <c r="Q135" s="244">
        <v>1</v>
      </c>
      <c r="R135" s="245"/>
      <c r="S135" s="247"/>
      <c r="T135" s="244"/>
      <c r="U135" s="249"/>
      <c r="W135" s="394">
        <f t="shared" si="9"/>
        <v>1</v>
      </c>
      <c r="X135" s="391">
        <f t="shared" si="8"/>
        <v>-1729.1117280000003</v>
      </c>
      <c r="Y135" s="395"/>
      <c r="Z135" s="396"/>
    </row>
    <row r="136" spans="1:26" s="224" customFormat="1" hidden="1" x14ac:dyDescent="0.2">
      <c r="A136" s="240" t="s">
        <v>360</v>
      </c>
      <c r="B136" s="241" t="s">
        <v>1258</v>
      </c>
      <c r="C136" s="242">
        <f>'Planilha orçamentária '!Q135</f>
        <v>768.32884799999999</v>
      </c>
      <c r="D136" s="243"/>
      <c r="E136" s="244"/>
      <c r="F136" s="245"/>
      <c r="G136" s="246"/>
      <c r="H136" s="244"/>
      <c r="I136" s="245"/>
      <c r="J136" s="247"/>
      <c r="K136" s="244"/>
      <c r="L136" s="245"/>
      <c r="M136" s="248"/>
      <c r="N136" s="244"/>
      <c r="O136" s="245"/>
      <c r="P136" s="247"/>
      <c r="Q136" s="244"/>
      <c r="R136" s="245"/>
      <c r="S136" s="247"/>
      <c r="T136" s="244"/>
      <c r="U136" s="249"/>
      <c r="W136" s="394">
        <f t="shared" si="9"/>
        <v>0</v>
      </c>
      <c r="X136" s="391">
        <f t="shared" si="8"/>
        <v>-768.32884799999999</v>
      </c>
      <c r="Y136" s="395"/>
      <c r="Z136" s="396"/>
    </row>
    <row r="137" spans="1:26" s="226" customFormat="1" x14ac:dyDescent="0.2">
      <c r="A137" s="261" t="s">
        <v>362</v>
      </c>
      <c r="B137" s="262" t="s">
        <v>363</v>
      </c>
      <c r="C137" s="263">
        <f>'Planilha orçamentária '!F136</f>
        <v>10395.681420440002</v>
      </c>
      <c r="D137" s="264"/>
      <c r="E137" s="265"/>
      <c r="F137" s="271"/>
      <c r="G137" s="267"/>
      <c r="H137" s="265"/>
      <c r="I137" s="271"/>
      <c r="J137" s="270"/>
      <c r="K137" s="265">
        <f>L137/$C137</f>
        <v>3.9747617235322226E-2</v>
      </c>
      <c r="L137" s="271">
        <f>SUM(L138:L142)</f>
        <v>413.20356600000002</v>
      </c>
      <c r="M137" s="272"/>
      <c r="N137" s="265">
        <f>O137/$C137</f>
        <v>5.3713589154636289E-2</v>
      </c>
      <c r="O137" s="271">
        <f>SUM(O138:O142)</f>
        <v>558.38936080000008</v>
      </c>
      <c r="P137" s="270"/>
      <c r="Q137" s="265">
        <f>R137/$C137</f>
        <v>0.90653879361004153</v>
      </c>
      <c r="R137" s="271">
        <f>SUM(R138:R142)</f>
        <v>9424.0884936400016</v>
      </c>
      <c r="S137" s="270"/>
      <c r="T137" s="268">
        <f>U137/$C137</f>
        <v>0</v>
      </c>
      <c r="U137" s="286">
        <f>SUM(U138:U142)</f>
        <v>0</v>
      </c>
      <c r="W137" s="390">
        <f t="shared" si="9"/>
        <v>1</v>
      </c>
      <c r="X137" s="391">
        <f t="shared" si="8"/>
        <v>0</v>
      </c>
      <c r="Y137" s="400"/>
      <c r="Z137" s="401"/>
    </row>
    <row r="138" spans="1:26" s="224" customFormat="1" hidden="1" x14ac:dyDescent="0.2">
      <c r="A138" s="240" t="s">
        <v>364</v>
      </c>
      <c r="B138" s="241" t="s">
        <v>366</v>
      </c>
      <c r="C138" s="242">
        <f>'Planilha orçamentária '!Q137</f>
        <v>3916.3138760400007</v>
      </c>
      <c r="D138" s="243"/>
      <c r="E138" s="244"/>
      <c r="F138" s="245"/>
      <c r="G138" s="246"/>
      <c r="H138" s="244"/>
      <c r="I138" s="245"/>
      <c r="J138" s="247"/>
      <c r="K138" s="244"/>
      <c r="L138" s="245">
        <f>K138*$C138</f>
        <v>0</v>
      </c>
      <c r="M138" s="248"/>
      <c r="N138" s="244"/>
      <c r="O138" s="245">
        <f>N138*$C138</f>
        <v>0</v>
      </c>
      <c r="P138" s="247"/>
      <c r="Q138" s="244">
        <v>1</v>
      </c>
      <c r="R138" s="245">
        <f>Q138*$C138</f>
        <v>3916.3138760400007</v>
      </c>
      <c r="S138" s="247"/>
      <c r="T138" s="244"/>
      <c r="U138" s="245">
        <f>T138*$C138</f>
        <v>0</v>
      </c>
      <c r="W138" s="394">
        <f t="shared" si="9"/>
        <v>1</v>
      </c>
      <c r="X138" s="391">
        <f t="shared" si="8"/>
        <v>0</v>
      </c>
      <c r="Y138" s="395"/>
      <c r="Z138" s="396"/>
    </row>
    <row r="139" spans="1:26" s="224" customFormat="1" hidden="1" x14ac:dyDescent="0.2">
      <c r="A139" s="240" t="s">
        <v>367</v>
      </c>
      <c r="B139" s="241" t="s">
        <v>369</v>
      </c>
      <c r="C139" s="242">
        <f>'Planilha orçamentária '!Q138</f>
        <v>549.30208000000005</v>
      </c>
      <c r="D139" s="243"/>
      <c r="E139" s="244"/>
      <c r="F139" s="245"/>
      <c r="G139" s="246"/>
      <c r="H139" s="244"/>
      <c r="I139" s="245"/>
      <c r="J139" s="247"/>
      <c r="K139" s="244"/>
      <c r="L139" s="245">
        <f t="shared" ref="L139:L142" si="15">K139*$C139</f>
        <v>0</v>
      </c>
      <c r="M139" s="248"/>
      <c r="N139" s="244"/>
      <c r="O139" s="245">
        <f t="shared" ref="O139:O142" si="16">N139*$C139</f>
        <v>0</v>
      </c>
      <c r="P139" s="247"/>
      <c r="Q139" s="244">
        <v>1</v>
      </c>
      <c r="R139" s="245">
        <f t="shared" ref="R139:R142" si="17">Q139*$C139</f>
        <v>549.30208000000005</v>
      </c>
      <c r="S139" s="247"/>
      <c r="T139" s="244"/>
      <c r="U139" s="245">
        <f t="shared" ref="U139:U142" si="18">T139*$C139</f>
        <v>0</v>
      </c>
      <c r="W139" s="394">
        <f t="shared" si="9"/>
        <v>1</v>
      </c>
      <c r="X139" s="391">
        <f t="shared" si="8"/>
        <v>0</v>
      </c>
      <c r="Y139" s="395"/>
      <c r="Z139" s="396"/>
    </row>
    <row r="140" spans="1:26" s="224" customFormat="1" hidden="1" x14ac:dyDescent="0.2">
      <c r="A140" s="240" t="s">
        <v>370</v>
      </c>
      <c r="B140" s="241" t="s">
        <v>372</v>
      </c>
      <c r="C140" s="242">
        <f>'Planilha orçamentária '!Q139</f>
        <v>413.20356600000002</v>
      </c>
      <c r="D140" s="243"/>
      <c r="E140" s="244"/>
      <c r="F140" s="245"/>
      <c r="G140" s="246"/>
      <c r="H140" s="244"/>
      <c r="I140" s="245"/>
      <c r="J140" s="247"/>
      <c r="K140" s="244">
        <v>1</v>
      </c>
      <c r="L140" s="245">
        <f t="shared" si="15"/>
        <v>413.20356600000002</v>
      </c>
      <c r="M140" s="248"/>
      <c r="N140" s="244"/>
      <c r="O140" s="245">
        <f t="shared" si="16"/>
        <v>0</v>
      </c>
      <c r="P140" s="247"/>
      <c r="Q140" s="244"/>
      <c r="R140" s="245">
        <f t="shared" si="17"/>
        <v>0</v>
      </c>
      <c r="S140" s="247"/>
      <c r="T140" s="244"/>
      <c r="U140" s="245">
        <f t="shared" si="18"/>
        <v>0</v>
      </c>
      <c r="W140" s="394">
        <f t="shared" si="9"/>
        <v>1</v>
      </c>
      <c r="X140" s="391">
        <f t="shared" si="8"/>
        <v>0</v>
      </c>
      <c r="Y140" s="395"/>
      <c r="Z140" s="396"/>
    </row>
    <row r="141" spans="1:26" s="224" customFormat="1" hidden="1" x14ac:dyDescent="0.2">
      <c r="A141" s="240" t="s">
        <v>373</v>
      </c>
      <c r="B141" s="241" t="s">
        <v>375</v>
      </c>
      <c r="C141" s="242">
        <f>'Planilha orçamentária '!Q140</f>
        <v>558.38936080000008</v>
      </c>
      <c r="D141" s="243"/>
      <c r="E141" s="244"/>
      <c r="F141" s="245"/>
      <c r="G141" s="246"/>
      <c r="H141" s="244"/>
      <c r="I141" s="245"/>
      <c r="J141" s="247"/>
      <c r="K141" s="244"/>
      <c r="L141" s="245">
        <f t="shared" si="15"/>
        <v>0</v>
      </c>
      <c r="M141" s="248"/>
      <c r="N141" s="244">
        <v>1</v>
      </c>
      <c r="O141" s="245">
        <f t="shared" si="16"/>
        <v>558.38936080000008</v>
      </c>
      <c r="P141" s="247"/>
      <c r="Q141" s="244"/>
      <c r="R141" s="245">
        <f t="shared" si="17"/>
        <v>0</v>
      </c>
      <c r="S141" s="247"/>
      <c r="T141" s="244"/>
      <c r="U141" s="245">
        <f t="shared" si="18"/>
        <v>0</v>
      </c>
      <c r="W141" s="394">
        <f t="shared" si="9"/>
        <v>1</v>
      </c>
      <c r="X141" s="391">
        <f t="shared" si="8"/>
        <v>0</v>
      </c>
      <c r="Y141" s="395"/>
      <c r="Z141" s="396"/>
    </row>
    <row r="142" spans="1:26" s="224" customFormat="1" ht="38.25" hidden="1" x14ac:dyDescent="0.2">
      <c r="A142" s="240" t="s">
        <v>1259</v>
      </c>
      <c r="B142" s="241" t="s">
        <v>1159</v>
      </c>
      <c r="C142" s="242">
        <f>'Planilha orçamentária '!Q141</f>
        <v>4958.4725376000006</v>
      </c>
      <c r="D142" s="243"/>
      <c r="E142" s="244"/>
      <c r="F142" s="245"/>
      <c r="G142" s="246"/>
      <c r="H142" s="244"/>
      <c r="I142" s="245"/>
      <c r="J142" s="247"/>
      <c r="K142" s="244"/>
      <c r="L142" s="245">
        <f t="shared" si="15"/>
        <v>0</v>
      </c>
      <c r="M142" s="248"/>
      <c r="N142" s="244"/>
      <c r="O142" s="245">
        <f t="shared" si="16"/>
        <v>0</v>
      </c>
      <c r="P142" s="247"/>
      <c r="Q142" s="244">
        <v>1</v>
      </c>
      <c r="R142" s="245">
        <f t="shared" si="17"/>
        <v>4958.4725376000006</v>
      </c>
      <c r="S142" s="247"/>
      <c r="T142" s="244"/>
      <c r="U142" s="245">
        <f t="shared" si="18"/>
        <v>0</v>
      </c>
      <c r="W142" s="394">
        <f t="shared" si="9"/>
        <v>1</v>
      </c>
      <c r="X142" s="391">
        <f t="shared" si="8"/>
        <v>0</v>
      </c>
      <c r="Y142" s="395"/>
      <c r="Z142" s="396"/>
    </row>
    <row r="143" spans="1:26" s="143" customFormat="1" x14ac:dyDescent="0.2">
      <c r="A143" s="274" t="s">
        <v>376</v>
      </c>
      <c r="B143" s="275" t="s">
        <v>377</v>
      </c>
      <c r="C143" s="276">
        <f>'Planilha orçamentária '!F142</f>
        <v>26076.083632000002</v>
      </c>
      <c r="D143" s="277"/>
      <c r="E143" s="278"/>
      <c r="F143" s="292">
        <f>SUM(F144:F149)</f>
        <v>0</v>
      </c>
      <c r="G143" s="280"/>
      <c r="H143" s="278"/>
      <c r="I143" s="279"/>
      <c r="J143" s="281"/>
      <c r="K143" s="278"/>
      <c r="L143" s="279"/>
      <c r="M143" s="284"/>
      <c r="N143" s="278"/>
      <c r="O143" s="279"/>
      <c r="P143" s="281"/>
      <c r="Q143" s="278">
        <v>1</v>
      </c>
      <c r="R143" s="279">
        <f>Q143*$C143</f>
        <v>26076.083632000002</v>
      </c>
      <c r="S143" s="281"/>
      <c r="T143" s="278"/>
      <c r="U143" s="285"/>
      <c r="W143" s="404">
        <f t="shared" si="9"/>
        <v>1</v>
      </c>
      <c r="X143" s="391">
        <f t="shared" si="8"/>
        <v>0</v>
      </c>
      <c r="Y143" s="405"/>
      <c r="Z143" s="406"/>
    </row>
    <row r="144" spans="1:26" s="224" customFormat="1" ht="51" hidden="1" x14ac:dyDescent="0.2">
      <c r="A144" s="240" t="s">
        <v>378</v>
      </c>
      <c r="B144" s="241" t="s">
        <v>380</v>
      </c>
      <c r="C144" s="242">
        <f>'Planilha orçamentária '!Q143</f>
        <v>3342.8105280000004</v>
      </c>
      <c r="D144" s="243"/>
      <c r="E144" s="244"/>
      <c r="F144" s="245"/>
      <c r="G144" s="246"/>
      <c r="H144" s="244"/>
      <c r="I144" s="245"/>
      <c r="J144" s="247"/>
      <c r="K144" s="244"/>
      <c r="L144" s="245"/>
      <c r="M144" s="248"/>
      <c r="N144" s="244"/>
      <c r="O144" s="245"/>
      <c r="P144" s="247"/>
      <c r="Q144" s="244"/>
      <c r="R144" s="245"/>
      <c r="S144" s="247"/>
      <c r="T144" s="244"/>
      <c r="U144" s="249"/>
      <c r="W144" s="394">
        <f t="shared" si="9"/>
        <v>0</v>
      </c>
      <c r="X144" s="391">
        <f t="shared" si="8"/>
        <v>-3342.8105280000004</v>
      </c>
      <c r="Y144" s="395"/>
      <c r="Z144" s="396"/>
    </row>
    <row r="145" spans="1:26" s="224" customFormat="1" ht="25.5" hidden="1" x14ac:dyDescent="0.2">
      <c r="A145" s="240" t="s">
        <v>381</v>
      </c>
      <c r="B145" s="241" t="s">
        <v>383</v>
      </c>
      <c r="C145" s="242">
        <f>'Planilha orçamentária '!Q144</f>
        <v>3518.9044800000006</v>
      </c>
      <c r="D145" s="243"/>
      <c r="E145" s="244"/>
      <c r="F145" s="245"/>
      <c r="G145" s="246"/>
      <c r="H145" s="244"/>
      <c r="I145" s="245"/>
      <c r="J145" s="247"/>
      <c r="K145" s="244"/>
      <c r="L145" s="245"/>
      <c r="M145" s="248"/>
      <c r="N145" s="244"/>
      <c r="O145" s="245"/>
      <c r="P145" s="247"/>
      <c r="Q145" s="244"/>
      <c r="R145" s="245"/>
      <c r="S145" s="247"/>
      <c r="T145" s="244"/>
      <c r="U145" s="249"/>
      <c r="W145" s="394">
        <f t="shared" si="9"/>
        <v>0</v>
      </c>
      <c r="X145" s="391">
        <f t="shared" ref="X145:X208" si="19">F145+I145+L145+O145+R145-C145</f>
        <v>-3518.9044800000006</v>
      </c>
      <c r="Y145" s="395"/>
      <c r="Z145" s="396"/>
    </row>
    <row r="146" spans="1:26" s="224" customFormat="1" hidden="1" x14ac:dyDescent="0.2">
      <c r="A146" s="240" t="s">
        <v>384</v>
      </c>
      <c r="B146" s="241" t="s">
        <v>386</v>
      </c>
      <c r="C146" s="242">
        <f>'Planilha orçamentária '!Q145</f>
        <v>580.93156800000008</v>
      </c>
      <c r="D146" s="243"/>
      <c r="E146" s="244"/>
      <c r="F146" s="245"/>
      <c r="G146" s="246"/>
      <c r="H146" s="244"/>
      <c r="I146" s="245"/>
      <c r="J146" s="247"/>
      <c r="K146" s="244"/>
      <c r="L146" s="245"/>
      <c r="M146" s="248"/>
      <c r="N146" s="244"/>
      <c r="O146" s="245"/>
      <c r="P146" s="247"/>
      <c r="Q146" s="244"/>
      <c r="R146" s="245"/>
      <c r="S146" s="247"/>
      <c r="T146" s="244"/>
      <c r="U146" s="249"/>
      <c r="W146" s="394">
        <f t="shared" ref="W146:W209" si="20">E146+H146+K146+N146+Q146+T146</f>
        <v>0</v>
      </c>
      <c r="X146" s="391">
        <f t="shared" si="19"/>
        <v>-580.93156800000008</v>
      </c>
      <c r="Y146" s="395"/>
      <c r="Z146" s="396"/>
    </row>
    <row r="147" spans="1:26" s="223" customFormat="1" hidden="1" x14ac:dyDescent="0.2">
      <c r="A147" s="240" t="s">
        <v>387</v>
      </c>
      <c r="B147" s="241" t="s">
        <v>389</v>
      </c>
      <c r="C147" s="242">
        <f>'Planilha orçamentária '!Q146</f>
        <v>1256.7516000000001</v>
      </c>
      <c r="D147" s="243"/>
      <c r="E147" s="244"/>
      <c r="F147" s="245"/>
      <c r="G147" s="246"/>
      <c r="H147" s="244"/>
      <c r="I147" s="245"/>
      <c r="J147" s="247"/>
      <c r="K147" s="244"/>
      <c r="L147" s="245"/>
      <c r="M147" s="248"/>
      <c r="N147" s="244"/>
      <c r="O147" s="245"/>
      <c r="P147" s="247"/>
      <c r="Q147" s="244"/>
      <c r="R147" s="245"/>
      <c r="S147" s="247"/>
      <c r="T147" s="244"/>
      <c r="U147" s="249"/>
      <c r="W147" s="394">
        <f t="shared" si="20"/>
        <v>0</v>
      </c>
      <c r="X147" s="391">
        <f t="shared" si="19"/>
        <v>-1256.7516000000001</v>
      </c>
      <c r="Y147" s="402"/>
      <c r="Z147" s="403"/>
    </row>
    <row r="148" spans="1:26" s="224" customFormat="1" hidden="1" x14ac:dyDescent="0.2">
      <c r="A148" s="240" t="s">
        <v>390</v>
      </c>
      <c r="B148" s="241" t="s">
        <v>392</v>
      </c>
      <c r="C148" s="242">
        <f>'Planilha orçamentária '!Q147</f>
        <v>1704.274152</v>
      </c>
      <c r="D148" s="243"/>
      <c r="E148" s="244"/>
      <c r="F148" s="245"/>
      <c r="G148" s="246"/>
      <c r="H148" s="244"/>
      <c r="I148" s="245"/>
      <c r="J148" s="247"/>
      <c r="K148" s="244"/>
      <c r="L148" s="245"/>
      <c r="M148" s="248"/>
      <c r="N148" s="244"/>
      <c r="O148" s="245"/>
      <c r="P148" s="247"/>
      <c r="Q148" s="244"/>
      <c r="R148" s="245"/>
      <c r="S148" s="247"/>
      <c r="T148" s="244"/>
      <c r="U148" s="249"/>
      <c r="W148" s="394">
        <f t="shared" si="20"/>
        <v>0</v>
      </c>
      <c r="X148" s="391">
        <f t="shared" si="19"/>
        <v>-1704.274152</v>
      </c>
      <c r="Y148" s="395"/>
      <c r="Z148" s="396"/>
    </row>
    <row r="149" spans="1:26" s="224" customFormat="1" hidden="1" x14ac:dyDescent="0.2">
      <c r="A149" s="240" t="s">
        <v>393</v>
      </c>
      <c r="B149" s="241" t="s">
        <v>395</v>
      </c>
      <c r="C149" s="242">
        <f>'Planilha orçamentária '!Q148</f>
        <v>85.543388000000022</v>
      </c>
      <c r="D149" s="243"/>
      <c r="E149" s="244"/>
      <c r="F149" s="245"/>
      <c r="G149" s="246"/>
      <c r="H149" s="244"/>
      <c r="I149" s="245"/>
      <c r="J149" s="247"/>
      <c r="K149" s="244"/>
      <c r="L149" s="245"/>
      <c r="M149" s="248"/>
      <c r="N149" s="244"/>
      <c r="O149" s="245"/>
      <c r="P149" s="247"/>
      <c r="Q149" s="244"/>
      <c r="R149" s="245"/>
      <c r="S149" s="247"/>
      <c r="T149" s="244"/>
      <c r="U149" s="249"/>
      <c r="W149" s="394">
        <f t="shared" si="20"/>
        <v>0</v>
      </c>
      <c r="X149" s="391">
        <f t="shared" si="19"/>
        <v>-85.543388000000022</v>
      </c>
      <c r="Y149" s="395"/>
      <c r="Z149" s="396"/>
    </row>
    <row r="150" spans="1:26" s="224" customFormat="1" hidden="1" x14ac:dyDescent="0.2">
      <c r="A150" s="240" t="s">
        <v>396</v>
      </c>
      <c r="B150" s="241" t="s">
        <v>397</v>
      </c>
      <c r="C150" s="242">
        <f>'Planilha orçamentária '!Q149</f>
        <v>598.80371600000012</v>
      </c>
      <c r="D150" s="243"/>
      <c r="E150" s="244"/>
      <c r="F150" s="245"/>
      <c r="G150" s="246"/>
      <c r="H150" s="244"/>
      <c r="I150" s="245"/>
      <c r="J150" s="247"/>
      <c r="K150" s="244"/>
      <c r="L150" s="245"/>
      <c r="M150" s="248"/>
      <c r="N150" s="244"/>
      <c r="O150" s="245"/>
      <c r="P150" s="247"/>
      <c r="Q150" s="244"/>
      <c r="R150" s="245"/>
      <c r="S150" s="247"/>
      <c r="T150" s="244"/>
      <c r="U150" s="249"/>
      <c r="W150" s="394">
        <f t="shared" si="20"/>
        <v>0</v>
      </c>
      <c r="X150" s="391">
        <f t="shared" si="19"/>
        <v>-598.80371600000012</v>
      </c>
      <c r="Y150" s="395"/>
      <c r="Z150" s="396"/>
    </row>
    <row r="151" spans="1:26" s="224" customFormat="1" hidden="1" x14ac:dyDescent="0.2">
      <c r="A151" s="240" t="s">
        <v>398</v>
      </c>
      <c r="B151" s="241" t="s">
        <v>400</v>
      </c>
      <c r="C151" s="242">
        <f>'Planilha orçamentária '!Q150</f>
        <v>480.72607800000003</v>
      </c>
      <c r="D151" s="243"/>
      <c r="E151" s="244"/>
      <c r="F151" s="245"/>
      <c r="G151" s="246"/>
      <c r="H151" s="244"/>
      <c r="I151" s="245"/>
      <c r="J151" s="247"/>
      <c r="K151" s="244"/>
      <c r="L151" s="245"/>
      <c r="M151" s="248"/>
      <c r="N151" s="244"/>
      <c r="O151" s="245"/>
      <c r="P151" s="247"/>
      <c r="Q151" s="244"/>
      <c r="R151" s="245"/>
      <c r="S151" s="247"/>
      <c r="T151" s="244"/>
      <c r="U151" s="249"/>
      <c r="W151" s="394">
        <f t="shared" si="20"/>
        <v>0</v>
      </c>
      <c r="X151" s="391">
        <f t="shared" si="19"/>
        <v>-480.72607800000003</v>
      </c>
      <c r="Y151" s="395"/>
      <c r="Z151" s="396"/>
    </row>
    <row r="152" spans="1:26" s="224" customFormat="1" ht="25.5" hidden="1" x14ac:dyDescent="0.2">
      <c r="A152" s="240" t="s">
        <v>401</v>
      </c>
      <c r="B152" s="241" t="s">
        <v>403</v>
      </c>
      <c r="C152" s="242">
        <f>'Planilha orçamentária '!Q151</f>
        <v>92.322906000000017</v>
      </c>
      <c r="D152" s="243"/>
      <c r="E152" s="244"/>
      <c r="F152" s="245"/>
      <c r="G152" s="246"/>
      <c r="H152" s="244"/>
      <c r="I152" s="245"/>
      <c r="J152" s="247"/>
      <c r="K152" s="244"/>
      <c r="L152" s="245"/>
      <c r="M152" s="248"/>
      <c r="N152" s="244"/>
      <c r="O152" s="245"/>
      <c r="P152" s="247"/>
      <c r="Q152" s="244"/>
      <c r="R152" s="245"/>
      <c r="S152" s="247"/>
      <c r="T152" s="244"/>
      <c r="U152" s="249"/>
      <c r="W152" s="394">
        <f t="shared" si="20"/>
        <v>0</v>
      </c>
      <c r="X152" s="391">
        <f t="shared" si="19"/>
        <v>-92.322906000000017</v>
      </c>
      <c r="Y152" s="395"/>
      <c r="Z152" s="396"/>
    </row>
    <row r="153" spans="1:26" s="224" customFormat="1" ht="38.25" hidden="1" x14ac:dyDescent="0.2">
      <c r="A153" s="240" t="s">
        <v>404</v>
      </c>
      <c r="B153" s="241" t="s">
        <v>406</v>
      </c>
      <c r="C153" s="242">
        <f>'Planilha orçamentária '!Q152</f>
        <v>175.56101000000001</v>
      </c>
      <c r="D153" s="243"/>
      <c r="E153" s="244"/>
      <c r="F153" s="245"/>
      <c r="G153" s="246"/>
      <c r="H153" s="244"/>
      <c r="I153" s="245"/>
      <c r="J153" s="247"/>
      <c r="K153" s="244"/>
      <c r="L153" s="245"/>
      <c r="M153" s="248"/>
      <c r="N153" s="244"/>
      <c r="O153" s="245"/>
      <c r="P153" s="247"/>
      <c r="Q153" s="244"/>
      <c r="R153" s="245"/>
      <c r="S153" s="247"/>
      <c r="T153" s="244"/>
      <c r="U153" s="249"/>
      <c r="W153" s="394">
        <f t="shared" si="20"/>
        <v>0</v>
      </c>
      <c r="X153" s="391">
        <f t="shared" si="19"/>
        <v>-175.56101000000001</v>
      </c>
      <c r="Y153" s="395"/>
      <c r="Z153" s="396"/>
    </row>
    <row r="154" spans="1:26" s="224" customFormat="1" ht="38.25" hidden="1" x14ac:dyDescent="0.2">
      <c r="A154" s="240" t="s">
        <v>407</v>
      </c>
      <c r="B154" s="241" t="s">
        <v>409</v>
      </c>
      <c r="C154" s="242">
        <f>'Planilha orçamentária '!Q153</f>
        <v>508.98439800000006</v>
      </c>
      <c r="D154" s="243"/>
      <c r="E154" s="244"/>
      <c r="F154" s="245"/>
      <c r="G154" s="246"/>
      <c r="H154" s="244"/>
      <c r="I154" s="245"/>
      <c r="J154" s="247"/>
      <c r="K154" s="244"/>
      <c r="L154" s="245"/>
      <c r="M154" s="248"/>
      <c r="N154" s="244"/>
      <c r="O154" s="245"/>
      <c r="P154" s="247"/>
      <c r="Q154" s="244"/>
      <c r="R154" s="245"/>
      <c r="S154" s="247"/>
      <c r="T154" s="244"/>
      <c r="U154" s="249"/>
      <c r="W154" s="394">
        <f t="shared" si="20"/>
        <v>0</v>
      </c>
      <c r="X154" s="391">
        <f t="shared" si="19"/>
        <v>-508.98439800000006</v>
      </c>
      <c r="Y154" s="395"/>
      <c r="Z154" s="396"/>
    </row>
    <row r="155" spans="1:26" s="224" customFormat="1" ht="25.5" hidden="1" x14ac:dyDescent="0.2">
      <c r="A155" s="240" t="s">
        <v>410</v>
      </c>
      <c r="B155" s="241" t="s">
        <v>412</v>
      </c>
      <c r="C155" s="242">
        <f>'Planilha orçamentária '!Q154</f>
        <v>1020.8689919999999</v>
      </c>
      <c r="D155" s="243"/>
      <c r="E155" s="244"/>
      <c r="F155" s="245"/>
      <c r="G155" s="246"/>
      <c r="H155" s="244"/>
      <c r="I155" s="245"/>
      <c r="J155" s="247"/>
      <c r="K155" s="244"/>
      <c r="L155" s="245"/>
      <c r="M155" s="248"/>
      <c r="N155" s="244"/>
      <c r="O155" s="245"/>
      <c r="P155" s="247"/>
      <c r="Q155" s="244"/>
      <c r="R155" s="245"/>
      <c r="S155" s="247"/>
      <c r="T155" s="244"/>
      <c r="U155" s="249"/>
      <c r="W155" s="394">
        <f t="shared" si="20"/>
        <v>0</v>
      </c>
      <c r="X155" s="391">
        <f t="shared" si="19"/>
        <v>-1020.8689919999999</v>
      </c>
      <c r="Y155" s="395"/>
      <c r="Z155" s="396"/>
    </row>
    <row r="156" spans="1:26" s="224" customFormat="1" ht="25.5" hidden="1" x14ac:dyDescent="0.2">
      <c r="A156" s="240" t="s">
        <v>413</v>
      </c>
      <c r="B156" s="241" t="s">
        <v>415</v>
      </c>
      <c r="C156" s="242">
        <f>'Planilha orçamentária '!Q155</f>
        <v>2098.663626</v>
      </c>
      <c r="D156" s="243"/>
      <c r="E156" s="244"/>
      <c r="F156" s="245"/>
      <c r="G156" s="246"/>
      <c r="H156" s="244"/>
      <c r="I156" s="245"/>
      <c r="J156" s="247"/>
      <c r="K156" s="244"/>
      <c r="L156" s="245"/>
      <c r="M156" s="248"/>
      <c r="N156" s="244"/>
      <c r="O156" s="245"/>
      <c r="P156" s="247"/>
      <c r="Q156" s="244"/>
      <c r="R156" s="245"/>
      <c r="S156" s="247"/>
      <c r="T156" s="244"/>
      <c r="U156" s="249"/>
      <c r="W156" s="394">
        <f t="shared" si="20"/>
        <v>0</v>
      </c>
      <c r="X156" s="391">
        <f t="shared" si="19"/>
        <v>-2098.663626</v>
      </c>
      <c r="Y156" s="395"/>
      <c r="Z156" s="396"/>
    </row>
    <row r="157" spans="1:26" s="223" customFormat="1" ht="25.5" hidden="1" x14ac:dyDescent="0.2">
      <c r="A157" s="240" t="s">
        <v>416</v>
      </c>
      <c r="B157" s="241" t="s">
        <v>418</v>
      </c>
      <c r="C157" s="242">
        <f>'Planilha orçamentária '!Q156</f>
        <v>500.84154000000001</v>
      </c>
      <c r="D157" s="243"/>
      <c r="E157" s="244"/>
      <c r="F157" s="245"/>
      <c r="G157" s="246"/>
      <c r="H157" s="244"/>
      <c r="I157" s="245"/>
      <c r="J157" s="247"/>
      <c r="K157" s="244"/>
      <c r="L157" s="245"/>
      <c r="M157" s="248"/>
      <c r="N157" s="244"/>
      <c r="O157" s="245"/>
      <c r="P157" s="247"/>
      <c r="Q157" s="244"/>
      <c r="R157" s="245"/>
      <c r="S157" s="247"/>
      <c r="T157" s="244"/>
      <c r="U157" s="249"/>
      <c r="W157" s="394">
        <f t="shared" si="20"/>
        <v>0</v>
      </c>
      <c r="X157" s="391">
        <f t="shared" si="19"/>
        <v>-500.84154000000001</v>
      </c>
      <c r="Y157" s="402"/>
      <c r="Z157" s="403"/>
    </row>
    <row r="158" spans="1:26" s="224" customFormat="1" ht="38.25" hidden="1" x14ac:dyDescent="0.2">
      <c r="A158" s="240" t="s">
        <v>419</v>
      </c>
      <c r="B158" s="241" t="s">
        <v>421</v>
      </c>
      <c r="C158" s="242">
        <f>'Planilha orçamentária '!Q157</f>
        <v>10110.095650000001</v>
      </c>
      <c r="D158" s="243"/>
      <c r="E158" s="244"/>
      <c r="F158" s="245"/>
      <c r="G158" s="246"/>
      <c r="H158" s="244"/>
      <c r="I158" s="245"/>
      <c r="J158" s="247"/>
      <c r="K158" s="244"/>
      <c r="L158" s="245"/>
      <c r="M158" s="248"/>
      <c r="N158" s="244"/>
      <c r="O158" s="245"/>
      <c r="P158" s="247"/>
      <c r="Q158" s="244"/>
      <c r="R158" s="245"/>
      <c r="S158" s="247"/>
      <c r="T158" s="244"/>
      <c r="U158" s="249"/>
      <c r="W158" s="394">
        <f t="shared" si="20"/>
        <v>0</v>
      </c>
      <c r="X158" s="391">
        <f t="shared" si="19"/>
        <v>-10110.095650000001</v>
      </c>
      <c r="Y158" s="395"/>
      <c r="Z158" s="396"/>
    </row>
    <row r="159" spans="1:26" s="226" customFormat="1" x14ac:dyDescent="0.2">
      <c r="A159" s="261" t="s">
        <v>422</v>
      </c>
      <c r="B159" s="262" t="s">
        <v>423</v>
      </c>
      <c r="C159" s="263">
        <f>'Planilha orçamentária '!F158</f>
        <v>77464.247801880018</v>
      </c>
      <c r="D159" s="264"/>
      <c r="E159" s="265"/>
      <c r="F159" s="271"/>
      <c r="G159" s="267"/>
      <c r="H159" s="265"/>
      <c r="I159" s="271"/>
      <c r="J159" s="270"/>
      <c r="K159" s="265"/>
      <c r="L159" s="271"/>
      <c r="M159" s="272"/>
      <c r="N159" s="265"/>
      <c r="O159" s="271"/>
      <c r="P159" s="270"/>
      <c r="Q159" s="265">
        <v>1</v>
      </c>
      <c r="R159" s="271">
        <f>Q159*$C159</f>
        <v>77464.247801880018</v>
      </c>
      <c r="S159" s="270"/>
      <c r="T159" s="265"/>
      <c r="U159" s="273"/>
      <c r="W159" s="390">
        <f t="shared" si="20"/>
        <v>1</v>
      </c>
      <c r="X159" s="391">
        <f t="shared" si="19"/>
        <v>0</v>
      </c>
      <c r="Y159" s="400"/>
      <c r="Z159" s="401"/>
    </row>
    <row r="160" spans="1:26" s="224" customFormat="1" ht="38.25" hidden="1" x14ac:dyDescent="0.2">
      <c r="A160" s="240" t="s">
        <v>424</v>
      </c>
      <c r="B160" s="241" t="s">
        <v>426</v>
      </c>
      <c r="C160" s="242">
        <f>'Planilha orçamentária '!Q159</f>
        <v>2155.4405400000001</v>
      </c>
      <c r="D160" s="243"/>
      <c r="E160" s="244"/>
      <c r="F160" s="245"/>
      <c r="G160" s="246"/>
      <c r="H160" s="244"/>
      <c r="I160" s="245"/>
      <c r="J160" s="247"/>
      <c r="K160" s="244"/>
      <c r="L160" s="245"/>
      <c r="M160" s="248"/>
      <c r="N160" s="244"/>
      <c r="O160" s="245"/>
      <c r="P160" s="247"/>
      <c r="Q160" s="244"/>
      <c r="R160" s="245"/>
      <c r="S160" s="247"/>
      <c r="T160" s="244"/>
      <c r="U160" s="249"/>
      <c r="W160" s="394">
        <f t="shared" si="20"/>
        <v>0</v>
      </c>
      <c r="X160" s="391">
        <f t="shared" si="19"/>
        <v>-2155.4405400000001</v>
      </c>
      <c r="Y160" s="395"/>
      <c r="Z160" s="396"/>
    </row>
    <row r="161" spans="1:26" s="224" customFormat="1" ht="38.25" hidden="1" x14ac:dyDescent="0.2">
      <c r="A161" s="240" t="s">
        <v>427</v>
      </c>
      <c r="B161" s="241" t="s">
        <v>428</v>
      </c>
      <c r="C161" s="242">
        <f>'Planilha orçamentária '!Q160</f>
        <v>44.499417600000001</v>
      </c>
      <c r="D161" s="243"/>
      <c r="E161" s="244"/>
      <c r="F161" s="245"/>
      <c r="G161" s="246"/>
      <c r="H161" s="244"/>
      <c r="I161" s="245"/>
      <c r="J161" s="247"/>
      <c r="K161" s="244"/>
      <c r="L161" s="245"/>
      <c r="M161" s="248"/>
      <c r="N161" s="244"/>
      <c r="O161" s="245"/>
      <c r="P161" s="247"/>
      <c r="Q161" s="244"/>
      <c r="R161" s="245"/>
      <c r="S161" s="247"/>
      <c r="T161" s="244"/>
      <c r="U161" s="249"/>
      <c r="W161" s="394">
        <f t="shared" si="20"/>
        <v>0</v>
      </c>
      <c r="X161" s="391">
        <f t="shared" si="19"/>
        <v>-44.499417600000001</v>
      </c>
      <c r="Y161" s="395"/>
      <c r="Z161" s="396"/>
    </row>
    <row r="162" spans="1:26" s="224" customFormat="1" ht="25.5" hidden="1" x14ac:dyDescent="0.2">
      <c r="A162" s="240" t="s">
        <v>429</v>
      </c>
      <c r="B162" s="241" t="s">
        <v>431</v>
      </c>
      <c r="C162" s="242">
        <f>'Planilha orçamentária '!Q161</f>
        <v>3231.7766480800001</v>
      </c>
      <c r="D162" s="243"/>
      <c r="E162" s="244"/>
      <c r="F162" s="245"/>
      <c r="G162" s="246"/>
      <c r="H162" s="244"/>
      <c r="I162" s="245"/>
      <c r="J162" s="247"/>
      <c r="K162" s="244"/>
      <c r="L162" s="245"/>
      <c r="M162" s="248"/>
      <c r="N162" s="244"/>
      <c r="O162" s="245"/>
      <c r="P162" s="247"/>
      <c r="Q162" s="244"/>
      <c r="R162" s="245"/>
      <c r="S162" s="247"/>
      <c r="T162" s="244"/>
      <c r="U162" s="249"/>
      <c r="W162" s="394">
        <f t="shared" si="20"/>
        <v>0</v>
      </c>
      <c r="X162" s="391">
        <f t="shared" si="19"/>
        <v>-3231.7766480800001</v>
      </c>
      <c r="Y162" s="395"/>
      <c r="Z162" s="396"/>
    </row>
    <row r="163" spans="1:26" s="224" customFormat="1" ht="38.25" hidden="1" x14ac:dyDescent="0.2">
      <c r="A163" s="240" t="s">
        <v>432</v>
      </c>
      <c r="B163" s="241" t="s">
        <v>434</v>
      </c>
      <c r="C163" s="242">
        <f>'Planilha orçamentária '!Q162</f>
        <v>4248.5690056000003</v>
      </c>
      <c r="D163" s="243"/>
      <c r="E163" s="244"/>
      <c r="F163" s="245"/>
      <c r="G163" s="246"/>
      <c r="H163" s="244"/>
      <c r="I163" s="245"/>
      <c r="J163" s="247"/>
      <c r="K163" s="244"/>
      <c r="L163" s="245"/>
      <c r="M163" s="248"/>
      <c r="N163" s="244"/>
      <c r="O163" s="245"/>
      <c r="P163" s="247"/>
      <c r="Q163" s="244"/>
      <c r="R163" s="245"/>
      <c r="S163" s="247"/>
      <c r="T163" s="244"/>
      <c r="U163" s="249"/>
      <c r="W163" s="394">
        <f t="shared" si="20"/>
        <v>0</v>
      </c>
      <c r="X163" s="391">
        <f t="shared" si="19"/>
        <v>-4248.5690056000003</v>
      </c>
      <c r="Y163" s="395"/>
      <c r="Z163" s="396"/>
    </row>
    <row r="164" spans="1:26" s="224" customFormat="1" ht="25.5" hidden="1" x14ac:dyDescent="0.2">
      <c r="A164" s="240" t="s">
        <v>435</v>
      </c>
      <c r="B164" s="241" t="s">
        <v>437</v>
      </c>
      <c r="C164" s="242">
        <f>'Planilha orçamentária '!Q163</f>
        <v>520.548</v>
      </c>
      <c r="D164" s="243"/>
      <c r="E164" s="244"/>
      <c r="F164" s="245"/>
      <c r="G164" s="246"/>
      <c r="H164" s="244"/>
      <c r="I164" s="245"/>
      <c r="J164" s="247"/>
      <c r="K164" s="244"/>
      <c r="L164" s="245"/>
      <c r="M164" s="248"/>
      <c r="N164" s="244"/>
      <c r="O164" s="245"/>
      <c r="P164" s="247"/>
      <c r="Q164" s="244"/>
      <c r="R164" s="245"/>
      <c r="S164" s="247"/>
      <c r="T164" s="244"/>
      <c r="U164" s="249"/>
      <c r="W164" s="394">
        <f t="shared" si="20"/>
        <v>0</v>
      </c>
      <c r="X164" s="391">
        <f t="shared" si="19"/>
        <v>-520.548</v>
      </c>
      <c r="Y164" s="395"/>
      <c r="Z164" s="396"/>
    </row>
    <row r="165" spans="1:26" s="224" customFormat="1" hidden="1" x14ac:dyDescent="0.2">
      <c r="A165" s="240" t="s">
        <v>438</v>
      </c>
      <c r="B165" s="241" t="s">
        <v>440</v>
      </c>
      <c r="C165" s="242">
        <f>'Planilha orçamentária '!Q164</f>
        <v>510.43449599999997</v>
      </c>
      <c r="D165" s="243"/>
      <c r="E165" s="244"/>
      <c r="F165" s="245"/>
      <c r="G165" s="246"/>
      <c r="H165" s="244"/>
      <c r="I165" s="245"/>
      <c r="J165" s="247"/>
      <c r="K165" s="244"/>
      <c r="L165" s="245"/>
      <c r="M165" s="248"/>
      <c r="N165" s="244"/>
      <c r="O165" s="245"/>
      <c r="P165" s="247"/>
      <c r="Q165" s="244"/>
      <c r="R165" s="245"/>
      <c r="S165" s="247"/>
      <c r="T165" s="244"/>
      <c r="U165" s="249"/>
      <c r="W165" s="394">
        <f t="shared" si="20"/>
        <v>0</v>
      </c>
      <c r="X165" s="391">
        <f t="shared" si="19"/>
        <v>-510.43449599999997</v>
      </c>
      <c r="Y165" s="395"/>
      <c r="Z165" s="396"/>
    </row>
    <row r="166" spans="1:26" s="224" customFormat="1" ht="25.5" hidden="1" x14ac:dyDescent="0.2">
      <c r="A166" s="240" t="s">
        <v>442</v>
      </c>
      <c r="B166" s="241" t="s">
        <v>444</v>
      </c>
      <c r="C166" s="242">
        <f>'Planilha orçamentária '!Q165</f>
        <v>644.48800000000006</v>
      </c>
      <c r="D166" s="243"/>
      <c r="E166" s="244"/>
      <c r="F166" s="245"/>
      <c r="G166" s="246"/>
      <c r="H166" s="244"/>
      <c r="I166" s="245"/>
      <c r="J166" s="247"/>
      <c r="K166" s="244"/>
      <c r="L166" s="245"/>
      <c r="M166" s="248"/>
      <c r="N166" s="244"/>
      <c r="O166" s="245"/>
      <c r="P166" s="247"/>
      <c r="Q166" s="244"/>
      <c r="R166" s="245"/>
      <c r="S166" s="247"/>
      <c r="T166" s="244"/>
      <c r="U166" s="249"/>
      <c r="W166" s="394">
        <f t="shared" si="20"/>
        <v>0</v>
      </c>
      <c r="X166" s="391">
        <f t="shared" si="19"/>
        <v>-644.48800000000006</v>
      </c>
      <c r="Y166" s="395"/>
      <c r="Z166" s="396"/>
    </row>
    <row r="167" spans="1:26" s="224" customFormat="1" ht="38.25" hidden="1" x14ac:dyDescent="0.2">
      <c r="A167" s="240" t="s">
        <v>445</v>
      </c>
      <c r="B167" s="241" t="s">
        <v>447</v>
      </c>
      <c r="C167" s="242">
        <f>'Planilha orçamentária '!Q166</f>
        <v>11352.9672094</v>
      </c>
      <c r="D167" s="243"/>
      <c r="E167" s="244"/>
      <c r="F167" s="245"/>
      <c r="G167" s="246"/>
      <c r="H167" s="244"/>
      <c r="I167" s="245"/>
      <c r="J167" s="247"/>
      <c r="K167" s="244"/>
      <c r="L167" s="245"/>
      <c r="M167" s="248"/>
      <c r="N167" s="244"/>
      <c r="O167" s="245"/>
      <c r="P167" s="247"/>
      <c r="Q167" s="244"/>
      <c r="R167" s="245"/>
      <c r="S167" s="247"/>
      <c r="T167" s="244"/>
      <c r="U167" s="249"/>
      <c r="W167" s="394">
        <f t="shared" si="20"/>
        <v>0</v>
      </c>
      <c r="X167" s="391">
        <f t="shared" si="19"/>
        <v>-11352.9672094</v>
      </c>
      <c r="Y167" s="395"/>
      <c r="Z167" s="396"/>
    </row>
    <row r="168" spans="1:26" s="224" customFormat="1" ht="51" hidden="1" x14ac:dyDescent="0.2">
      <c r="A168" s="240" t="s">
        <v>448</v>
      </c>
      <c r="B168" s="241" t="s">
        <v>449</v>
      </c>
      <c r="C168" s="242">
        <f>'Planilha orçamentária '!Q167</f>
        <v>3680.5897873000004</v>
      </c>
      <c r="D168" s="243"/>
      <c r="E168" s="244"/>
      <c r="F168" s="245"/>
      <c r="G168" s="246"/>
      <c r="H168" s="244"/>
      <c r="I168" s="245"/>
      <c r="J168" s="247"/>
      <c r="K168" s="244"/>
      <c r="L168" s="245"/>
      <c r="M168" s="248"/>
      <c r="N168" s="244"/>
      <c r="O168" s="245"/>
      <c r="P168" s="247"/>
      <c r="Q168" s="244"/>
      <c r="R168" s="245"/>
      <c r="S168" s="247"/>
      <c r="T168" s="244"/>
      <c r="U168" s="249"/>
      <c r="W168" s="394">
        <f t="shared" si="20"/>
        <v>0</v>
      </c>
      <c r="X168" s="391">
        <f t="shared" si="19"/>
        <v>-3680.5897873000004</v>
      </c>
      <c r="Y168" s="395"/>
      <c r="Z168" s="396"/>
    </row>
    <row r="169" spans="1:26" s="224" customFormat="1" ht="38.25" hidden="1" x14ac:dyDescent="0.2">
      <c r="A169" s="240" t="s">
        <v>450</v>
      </c>
      <c r="B169" s="241" t="s">
        <v>451</v>
      </c>
      <c r="C169" s="242">
        <f>'Planilha orçamentária '!Q168</f>
        <v>8138.8218938999989</v>
      </c>
      <c r="D169" s="243"/>
      <c r="E169" s="244"/>
      <c r="F169" s="245"/>
      <c r="G169" s="246"/>
      <c r="H169" s="244"/>
      <c r="I169" s="245"/>
      <c r="J169" s="247"/>
      <c r="K169" s="244"/>
      <c r="L169" s="245"/>
      <c r="M169" s="248"/>
      <c r="N169" s="244"/>
      <c r="O169" s="245"/>
      <c r="P169" s="247"/>
      <c r="Q169" s="244"/>
      <c r="R169" s="245"/>
      <c r="S169" s="247"/>
      <c r="T169" s="244"/>
      <c r="U169" s="249"/>
      <c r="W169" s="394">
        <f t="shared" si="20"/>
        <v>0</v>
      </c>
      <c r="X169" s="391">
        <f t="shared" si="19"/>
        <v>-8138.8218938999989</v>
      </c>
      <c r="Y169" s="395"/>
      <c r="Z169" s="396"/>
    </row>
    <row r="170" spans="1:26" s="224" customFormat="1" ht="25.5" hidden="1" x14ac:dyDescent="0.2">
      <c r="A170" s="240" t="s">
        <v>452</v>
      </c>
      <c r="B170" s="241" t="s">
        <v>454</v>
      </c>
      <c r="C170" s="242">
        <f>'Planilha orçamentária '!Q169</f>
        <v>2587.9088438400004</v>
      </c>
      <c r="D170" s="243"/>
      <c r="E170" s="244"/>
      <c r="F170" s="245"/>
      <c r="G170" s="246"/>
      <c r="H170" s="244"/>
      <c r="I170" s="245"/>
      <c r="J170" s="247"/>
      <c r="K170" s="244"/>
      <c r="L170" s="245"/>
      <c r="M170" s="248"/>
      <c r="N170" s="244"/>
      <c r="O170" s="245"/>
      <c r="P170" s="247"/>
      <c r="Q170" s="244"/>
      <c r="R170" s="245"/>
      <c r="S170" s="247"/>
      <c r="T170" s="244"/>
      <c r="U170" s="249"/>
      <c r="W170" s="394">
        <f t="shared" si="20"/>
        <v>0</v>
      </c>
      <c r="X170" s="391">
        <f t="shared" si="19"/>
        <v>-2587.9088438400004</v>
      </c>
      <c r="Y170" s="395"/>
      <c r="Z170" s="396"/>
    </row>
    <row r="171" spans="1:26" s="224" customFormat="1" ht="38.25" hidden="1" x14ac:dyDescent="0.2">
      <c r="A171" s="240" t="s">
        <v>455</v>
      </c>
      <c r="B171" s="241" t="s">
        <v>457</v>
      </c>
      <c r="C171" s="242">
        <f>'Planilha orçamentária '!Q170</f>
        <v>16844.338368000001</v>
      </c>
      <c r="D171" s="243"/>
      <c r="E171" s="244"/>
      <c r="F171" s="245"/>
      <c r="G171" s="246"/>
      <c r="H171" s="244"/>
      <c r="I171" s="245"/>
      <c r="J171" s="247"/>
      <c r="K171" s="244"/>
      <c r="L171" s="245"/>
      <c r="M171" s="248"/>
      <c r="N171" s="244"/>
      <c r="O171" s="245"/>
      <c r="P171" s="247"/>
      <c r="Q171" s="244"/>
      <c r="R171" s="245"/>
      <c r="S171" s="247"/>
      <c r="T171" s="244"/>
      <c r="U171" s="249"/>
      <c r="W171" s="394">
        <f t="shared" si="20"/>
        <v>0</v>
      </c>
      <c r="X171" s="391">
        <f t="shared" si="19"/>
        <v>-16844.338368000001</v>
      </c>
      <c r="Y171" s="395"/>
      <c r="Z171" s="396"/>
    </row>
    <row r="172" spans="1:26" s="224" customFormat="1" ht="25.5" hidden="1" x14ac:dyDescent="0.2">
      <c r="A172" s="240" t="s">
        <v>458</v>
      </c>
      <c r="B172" s="241" t="s">
        <v>459</v>
      </c>
      <c r="C172" s="242">
        <f>'Planilha orçamentária '!Q171</f>
        <v>1067.3929694999999</v>
      </c>
      <c r="D172" s="243"/>
      <c r="E172" s="244"/>
      <c r="F172" s="245"/>
      <c r="G172" s="246"/>
      <c r="H172" s="244"/>
      <c r="I172" s="245"/>
      <c r="J172" s="247"/>
      <c r="K172" s="244"/>
      <c r="L172" s="245"/>
      <c r="M172" s="248"/>
      <c r="N172" s="244"/>
      <c r="O172" s="245"/>
      <c r="P172" s="247"/>
      <c r="Q172" s="244"/>
      <c r="R172" s="245"/>
      <c r="S172" s="247"/>
      <c r="T172" s="244"/>
      <c r="U172" s="249"/>
      <c r="W172" s="394">
        <f t="shared" si="20"/>
        <v>0</v>
      </c>
      <c r="X172" s="391">
        <f t="shared" si="19"/>
        <v>-1067.3929694999999</v>
      </c>
      <c r="Y172" s="395"/>
      <c r="Z172" s="396"/>
    </row>
    <row r="173" spans="1:26" s="224" customFormat="1" hidden="1" x14ac:dyDescent="0.2">
      <c r="A173" s="240" t="s">
        <v>460</v>
      </c>
      <c r="B173" s="241" t="s">
        <v>462</v>
      </c>
      <c r="C173" s="242">
        <f>'Planilha orçamentária '!Q172</f>
        <v>1503.7050245600005</v>
      </c>
      <c r="D173" s="243"/>
      <c r="E173" s="244"/>
      <c r="F173" s="245"/>
      <c r="G173" s="246"/>
      <c r="H173" s="244"/>
      <c r="I173" s="245"/>
      <c r="J173" s="247"/>
      <c r="K173" s="244"/>
      <c r="L173" s="245"/>
      <c r="M173" s="248"/>
      <c r="N173" s="244"/>
      <c r="O173" s="245"/>
      <c r="P173" s="247"/>
      <c r="Q173" s="244"/>
      <c r="R173" s="245"/>
      <c r="S173" s="247"/>
      <c r="T173" s="244"/>
      <c r="U173" s="249"/>
      <c r="W173" s="394">
        <f t="shared" si="20"/>
        <v>0</v>
      </c>
      <c r="X173" s="391">
        <f t="shared" si="19"/>
        <v>-1503.7050245600005</v>
      </c>
      <c r="Y173" s="395"/>
      <c r="Z173" s="396"/>
    </row>
    <row r="174" spans="1:26" s="224" customFormat="1" ht="25.5" hidden="1" x14ac:dyDescent="0.2">
      <c r="A174" s="240" t="s">
        <v>463</v>
      </c>
      <c r="B174" s="241" t="s">
        <v>465</v>
      </c>
      <c r="C174" s="242">
        <f>'Planilha orçamentária '!Q173</f>
        <v>16478.430306000002</v>
      </c>
      <c r="D174" s="243"/>
      <c r="E174" s="244"/>
      <c r="F174" s="245"/>
      <c r="G174" s="246"/>
      <c r="H174" s="244"/>
      <c r="I174" s="245"/>
      <c r="J174" s="247"/>
      <c r="K174" s="244"/>
      <c r="L174" s="245"/>
      <c r="M174" s="248"/>
      <c r="N174" s="244"/>
      <c r="O174" s="245"/>
      <c r="P174" s="247"/>
      <c r="Q174" s="244"/>
      <c r="R174" s="245"/>
      <c r="S174" s="247"/>
      <c r="T174" s="244"/>
      <c r="U174" s="249"/>
      <c r="W174" s="394">
        <f t="shared" si="20"/>
        <v>0</v>
      </c>
      <c r="X174" s="391">
        <f t="shared" si="19"/>
        <v>-16478.430306000002</v>
      </c>
      <c r="Y174" s="395"/>
      <c r="Z174" s="396"/>
    </row>
    <row r="175" spans="1:26" s="224" customFormat="1" hidden="1" x14ac:dyDescent="0.2">
      <c r="A175" s="240" t="s">
        <v>466</v>
      </c>
      <c r="B175" s="241" t="s">
        <v>468</v>
      </c>
      <c r="C175" s="242">
        <f>'Planilha orçamentária '!Q174</f>
        <v>306.44165000000004</v>
      </c>
      <c r="D175" s="243"/>
      <c r="E175" s="244"/>
      <c r="F175" s="245"/>
      <c r="G175" s="246"/>
      <c r="H175" s="244"/>
      <c r="I175" s="245"/>
      <c r="J175" s="247"/>
      <c r="K175" s="244"/>
      <c r="L175" s="245"/>
      <c r="M175" s="248"/>
      <c r="N175" s="244"/>
      <c r="O175" s="245"/>
      <c r="P175" s="247"/>
      <c r="Q175" s="244"/>
      <c r="R175" s="245"/>
      <c r="S175" s="247"/>
      <c r="T175" s="244"/>
      <c r="U175" s="249"/>
      <c r="W175" s="394">
        <f t="shared" si="20"/>
        <v>0</v>
      </c>
      <c r="X175" s="391">
        <f t="shared" si="19"/>
        <v>-306.44165000000004</v>
      </c>
      <c r="Y175" s="395"/>
      <c r="Z175" s="396"/>
    </row>
    <row r="176" spans="1:26" s="224" customFormat="1" hidden="1" x14ac:dyDescent="0.2">
      <c r="A176" s="240" t="s">
        <v>469</v>
      </c>
      <c r="B176" s="241" t="s">
        <v>1260</v>
      </c>
      <c r="C176" s="242">
        <f>'Planilha orçamentária '!Q175</f>
        <v>498.23880000000003</v>
      </c>
      <c r="D176" s="243"/>
      <c r="E176" s="244"/>
      <c r="F176" s="245"/>
      <c r="G176" s="246"/>
      <c r="H176" s="244"/>
      <c r="I176" s="245"/>
      <c r="J176" s="247"/>
      <c r="K176" s="244"/>
      <c r="L176" s="245"/>
      <c r="M176" s="248"/>
      <c r="N176" s="244"/>
      <c r="O176" s="245"/>
      <c r="P176" s="247"/>
      <c r="Q176" s="244"/>
      <c r="R176" s="245"/>
      <c r="S176" s="247"/>
      <c r="T176" s="244"/>
      <c r="U176" s="249"/>
      <c r="W176" s="394">
        <f t="shared" si="20"/>
        <v>0</v>
      </c>
      <c r="X176" s="391">
        <f t="shared" si="19"/>
        <v>-498.23880000000003</v>
      </c>
      <c r="Y176" s="395"/>
      <c r="Z176" s="396"/>
    </row>
    <row r="177" spans="1:26" s="224" customFormat="1" ht="38.25" hidden="1" x14ac:dyDescent="0.2">
      <c r="A177" s="240" t="s">
        <v>471</v>
      </c>
      <c r="B177" s="241" t="s">
        <v>472</v>
      </c>
      <c r="C177" s="242">
        <f>'Planilha orçamentária '!Q176</f>
        <v>1442.6863880000001</v>
      </c>
      <c r="D177" s="243"/>
      <c r="E177" s="244"/>
      <c r="F177" s="245"/>
      <c r="G177" s="246"/>
      <c r="H177" s="244"/>
      <c r="I177" s="245"/>
      <c r="J177" s="247"/>
      <c r="K177" s="244"/>
      <c r="L177" s="245"/>
      <c r="M177" s="248"/>
      <c r="N177" s="244"/>
      <c r="O177" s="245"/>
      <c r="P177" s="247"/>
      <c r="Q177" s="244"/>
      <c r="R177" s="245"/>
      <c r="S177" s="247"/>
      <c r="T177" s="244"/>
      <c r="U177" s="249"/>
      <c r="W177" s="394">
        <f t="shared" si="20"/>
        <v>0</v>
      </c>
      <c r="X177" s="391">
        <f t="shared" si="19"/>
        <v>-1442.6863880000001</v>
      </c>
      <c r="Y177" s="395"/>
      <c r="Z177" s="396"/>
    </row>
    <row r="178" spans="1:26" s="224" customFormat="1" ht="25.5" hidden="1" x14ac:dyDescent="0.2">
      <c r="A178" s="240" t="s">
        <v>473</v>
      </c>
      <c r="B178" s="241" t="s">
        <v>474</v>
      </c>
      <c r="C178" s="242">
        <f>'Planilha orçamentária '!Q177</f>
        <v>232.97435590000001</v>
      </c>
      <c r="D178" s="243"/>
      <c r="E178" s="244"/>
      <c r="F178" s="245"/>
      <c r="G178" s="246"/>
      <c r="H178" s="244"/>
      <c r="I178" s="245"/>
      <c r="J178" s="247"/>
      <c r="K178" s="244"/>
      <c r="L178" s="245"/>
      <c r="M178" s="248"/>
      <c r="N178" s="244"/>
      <c r="O178" s="245"/>
      <c r="P178" s="247"/>
      <c r="Q178" s="244"/>
      <c r="R178" s="245"/>
      <c r="S178" s="247"/>
      <c r="T178" s="244"/>
      <c r="U178" s="249"/>
      <c r="W178" s="394">
        <f t="shared" si="20"/>
        <v>0</v>
      </c>
      <c r="X178" s="391">
        <f t="shared" si="19"/>
        <v>-232.97435590000001</v>
      </c>
      <c r="Y178" s="395"/>
      <c r="Z178" s="396"/>
    </row>
    <row r="179" spans="1:26" s="224" customFormat="1" hidden="1" x14ac:dyDescent="0.2">
      <c r="A179" s="240" t="s">
        <v>475</v>
      </c>
      <c r="B179" s="241" t="s">
        <v>477</v>
      </c>
      <c r="C179" s="242">
        <f>'Planilha orçamentária '!Q178</f>
        <v>861.67351536000001</v>
      </c>
      <c r="D179" s="243"/>
      <c r="E179" s="244"/>
      <c r="F179" s="245"/>
      <c r="G179" s="246"/>
      <c r="H179" s="244"/>
      <c r="I179" s="245"/>
      <c r="J179" s="247"/>
      <c r="K179" s="244"/>
      <c r="L179" s="245"/>
      <c r="M179" s="248"/>
      <c r="N179" s="244"/>
      <c r="O179" s="245"/>
      <c r="P179" s="247"/>
      <c r="Q179" s="244"/>
      <c r="R179" s="245"/>
      <c r="S179" s="247"/>
      <c r="T179" s="244"/>
      <c r="U179" s="249"/>
      <c r="W179" s="394">
        <f t="shared" si="20"/>
        <v>0</v>
      </c>
      <c r="X179" s="391">
        <f t="shared" si="19"/>
        <v>-861.67351536000001</v>
      </c>
      <c r="Y179" s="395"/>
      <c r="Z179" s="396"/>
    </row>
    <row r="180" spans="1:26" s="224" customFormat="1" ht="25.5" hidden="1" x14ac:dyDescent="0.2">
      <c r="A180" s="240" t="s">
        <v>478</v>
      </c>
      <c r="B180" s="241" t="s">
        <v>480</v>
      </c>
      <c r="C180" s="242">
        <f>'Planilha orçamentária '!Q179</f>
        <v>1112.32258284</v>
      </c>
      <c r="D180" s="243"/>
      <c r="E180" s="244"/>
      <c r="F180" s="245"/>
      <c r="G180" s="246"/>
      <c r="H180" s="244"/>
      <c r="I180" s="245"/>
      <c r="J180" s="247"/>
      <c r="K180" s="244"/>
      <c r="L180" s="245"/>
      <c r="M180" s="248"/>
      <c r="N180" s="244"/>
      <c r="O180" s="245"/>
      <c r="P180" s="247"/>
      <c r="Q180" s="244"/>
      <c r="R180" s="245"/>
      <c r="S180" s="247"/>
      <c r="T180" s="244"/>
      <c r="U180" s="249"/>
      <c r="W180" s="394">
        <f t="shared" si="20"/>
        <v>0</v>
      </c>
      <c r="X180" s="391">
        <f t="shared" si="19"/>
        <v>-1112.32258284</v>
      </c>
      <c r="Y180" s="395"/>
      <c r="Z180" s="396"/>
    </row>
    <row r="181" spans="1:26" s="143" customFormat="1" x14ac:dyDescent="0.2">
      <c r="A181" s="274" t="s">
        <v>481</v>
      </c>
      <c r="B181" s="275" t="s">
        <v>482</v>
      </c>
      <c r="C181" s="276">
        <f>'Planilha orçamentária '!F180</f>
        <v>154175.70635296003</v>
      </c>
      <c r="D181" s="277"/>
      <c r="E181" s="282">
        <f>F181/$C181</f>
        <v>0</v>
      </c>
      <c r="F181" s="292">
        <f>F182+F197+F203</f>
        <v>0</v>
      </c>
      <c r="G181" s="280"/>
      <c r="H181" s="278">
        <f>I181/$C181</f>
        <v>0.84236261472108764</v>
      </c>
      <c r="I181" s="293">
        <f>I182+I197+I203</f>
        <v>129871.85112995001</v>
      </c>
      <c r="J181" s="281"/>
      <c r="K181" s="278">
        <f>L181/$C181</f>
        <v>0.15763738527891227</v>
      </c>
      <c r="L181" s="293">
        <f>L182+L197+L203</f>
        <v>24303.855223010003</v>
      </c>
      <c r="M181" s="284"/>
      <c r="N181" s="282">
        <f>O181/$C181</f>
        <v>0</v>
      </c>
      <c r="O181" s="292">
        <f>O182+O197+O203</f>
        <v>0</v>
      </c>
      <c r="P181" s="281"/>
      <c r="Q181" s="282">
        <f>R181/$C181</f>
        <v>0</v>
      </c>
      <c r="R181" s="292">
        <f>R182+R197+R203</f>
        <v>0</v>
      </c>
      <c r="S181" s="281"/>
      <c r="T181" s="282">
        <f>U181/$C181</f>
        <v>0</v>
      </c>
      <c r="U181" s="292">
        <f>U182+U197+U203</f>
        <v>0</v>
      </c>
      <c r="W181" s="404">
        <f t="shared" si="20"/>
        <v>0.99999999999999989</v>
      </c>
      <c r="X181" s="391">
        <f t="shared" si="19"/>
        <v>0</v>
      </c>
      <c r="Y181" s="405"/>
      <c r="Z181" s="406"/>
    </row>
    <row r="182" spans="1:26" s="226" customFormat="1" x14ac:dyDescent="0.2">
      <c r="A182" s="261" t="s">
        <v>483</v>
      </c>
      <c r="B182" s="262" t="s">
        <v>484</v>
      </c>
      <c r="C182" s="263">
        <f>'Planilha orçamentária '!F181</f>
        <v>27907.638090940003</v>
      </c>
      <c r="D182" s="264"/>
      <c r="E182" s="265"/>
      <c r="F182" s="271"/>
      <c r="G182" s="267"/>
      <c r="H182" s="265">
        <v>1</v>
      </c>
      <c r="I182" s="271">
        <f>H182*$C182</f>
        <v>27907.638090940003</v>
      </c>
      <c r="J182" s="270"/>
      <c r="K182" s="265"/>
      <c r="L182" s="271"/>
      <c r="M182" s="272"/>
      <c r="N182" s="265"/>
      <c r="O182" s="271"/>
      <c r="P182" s="270"/>
      <c r="Q182" s="265"/>
      <c r="R182" s="271"/>
      <c r="S182" s="270"/>
      <c r="T182" s="265"/>
      <c r="U182" s="273"/>
      <c r="W182" s="390">
        <f t="shared" si="20"/>
        <v>1</v>
      </c>
      <c r="X182" s="391">
        <f t="shared" si="19"/>
        <v>0</v>
      </c>
      <c r="Y182" s="400"/>
      <c r="Z182" s="401"/>
    </row>
    <row r="183" spans="1:26" s="224" customFormat="1" ht="25.5" hidden="1" x14ac:dyDescent="0.2">
      <c r="A183" s="240" t="s">
        <v>485</v>
      </c>
      <c r="B183" s="241" t="s">
        <v>487</v>
      </c>
      <c r="C183" s="242">
        <f>'Planilha orçamentária '!Q182</f>
        <v>2741.9122259999999</v>
      </c>
      <c r="D183" s="243"/>
      <c r="E183" s="244"/>
      <c r="F183" s="245"/>
      <c r="G183" s="246"/>
      <c r="H183" s="244"/>
      <c r="I183" s="245"/>
      <c r="J183" s="247"/>
      <c r="K183" s="244"/>
      <c r="L183" s="245"/>
      <c r="M183" s="248"/>
      <c r="N183" s="244"/>
      <c r="O183" s="245"/>
      <c r="P183" s="247"/>
      <c r="Q183" s="244"/>
      <c r="R183" s="245"/>
      <c r="S183" s="247"/>
      <c r="T183" s="244"/>
      <c r="U183" s="249"/>
      <c r="W183" s="394">
        <f t="shared" si="20"/>
        <v>0</v>
      </c>
      <c r="X183" s="391">
        <f t="shared" si="19"/>
        <v>-2741.9122259999999</v>
      </c>
      <c r="Y183" s="395"/>
      <c r="Z183" s="396"/>
    </row>
    <row r="184" spans="1:26" s="224" customFormat="1" ht="38.25" hidden="1" x14ac:dyDescent="0.2">
      <c r="A184" s="240" t="s">
        <v>488</v>
      </c>
      <c r="B184" s="241" t="s">
        <v>490</v>
      </c>
      <c r="C184" s="242">
        <f>'Planilha orçamentária '!Q183</f>
        <v>1042.168081</v>
      </c>
      <c r="D184" s="243"/>
      <c r="E184" s="244"/>
      <c r="F184" s="245"/>
      <c r="G184" s="246"/>
      <c r="H184" s="244"/>
      <c r="I184" s="245"/>
      <c r="J184" s="247"/>
      <c r="K184" s="244"/>
      <c r="L184" s="245"/>
      <c r="M184" s="248"/>
      <c r="N184" s="244"/>
      <c r="O184" s="245"/>
      <c r="P184" s="247"/>
      <c r="Q184" s="244"/>
      <c r="R184" s="245"/>
      <c r="S184" s="247"/>
      <c r="T184" s="244"/>
      <c r="U184" s="249"/>
      <c r="W184" s="394">
        <f t="shared" si="20"/>
        <v>0</v>
      </c>
      <c r="X184" s="391">
        <f t="shared" si="19"/>
        <v>-1042.168081</v>
      </c>
      <c r="Y184" s="395"/>
      <c r="Z184" s="396"/>
    </row>
    <row r="185" spans="1:26" s="224" customFormat="1" hidden="1" x14ac:dyDescent="0.2">
      <c r="A185" s="240" t="s">
        <v>491</v>
      </c>
      <c r="B185" s="241" t="s">
        <v>493</v>
      </c>
      <c r="C185" s="242">
        <f>'Planilha orçamentária '!Q184</f>
        <v>3875.0822604800005</v>
      </c>
      <c r="D185" s="243"/>
      <c r="E185" s="244"/>
      <c r="F185" s="245"/>
      <c r="G185" s="246"/>
      <c r="H185" s="244"/>
      <c r="I185" s="245"/>
      <c r="J185" s="247"/>
      <c r="K185" s="244"/>
      <c r="L185" s="245"/>
      <c r="M185" s="248"/>
      <c r="N185" s="244"/>
      <c r="O185" s="245"/>
      <c r="P185" s="247"/>
      <c r="Q185" s="244"/>
      <c r="R185" s="245"/>
      <c r="S185" s="247"/>
      <c r="T185" s="244"/>
      <c r="U185" s="249"/>
      <c r="W185" s="394">
        <f t="shared" si="20"/>
        <v>0</v>
      </c>
      <c r="X185" s="391">
        <f t="shared" si="19"/>
        <v>-3875.0822604800005</v>
      </c>
      <c r="Y185" s="395"/>
      <c r="Z185" s="396"/>
    </row>
    <row r="186" spans="1:26" s="223" customFormat="1" ht="25.5" hidden="1" x14ac:dyDescent="0.2">
      <c r="A186" s="240" t="s">
        <v>494</v>
      </c>
      <c r="B186" s="241" t="s">
        <v>495</v>
      </c>
      <c r="C186" s="242">
        <f>'Planilha orçamentária '!Q185</f>
        <v>15.071104</v>
      </c>
      <c r="D186" s="243"/>
      <c r="E186" s="244"/>
      <c r="F186" s="245"/>
      <c r="G186" s="246"/>
      <c r="H186" s="244"/>
      <c r="I186" s="245"/>
      <c r="J186" s="247"/>
      <c r="K186" s="244"/>
      <c r="L186" s="245"/>
      <c r="M186" s="248"/>
      <c r="N186" s="244"/>
      <c r="O186" s="245"/>
      <c r="P186" s="247"/>
      <c r="Q186" s="244"/>
      <c r="R186" s="245"/>
      <c r="S186" s="247"/>
      <c r="T186" s="244"/>
      <c r="U186" s="249"/>
      <c r="W186" s="394">
        <f t="shared" si="20"/>
        <v>0</v>
      </c>
      <c r="X186" s="391">
        <f t="shared" si="19"/>
        <v>-15.071104</v>
      </c>
      <c r="Y186" s="402"/>
      <c r="Z186" s="403"/>
    </row>
    <row r="187" spans="1:26" s="224" customFormat="1" ht="25.5" hidden="1" x14ac:dyDescent="0.2">
      <c r="A187" s="240" t="s">
        <v>496</v>
      </c>
      <c r="B187" s="241" t="s">
        <v>498</v>
      </c>
      <c r="C187" s="242">
        <f>'Planilha orçamentária '!Q186</f>
        <v>168.80627999999999</v>
      </c>
      <c r="D187" s="243"/>
      <c r="E187" s="244"/>
      <c r="F187" s="245"/>
      <c r="G187" s="246"/>
      <c r="H187" s="244"/>
      <c r="I187" s="245"/>
      <c r="J187" s="247"/>
      <c r="K187" s="244"/>
      <c r="L187" s="245"/>
      <c r="M187" s="248"/>
      <c r="N187" s="244"/>
      <c r="O187" s="245"/>
      <c r="P187" s="247"/>
      <c r="Q187" s="244"/>
      <c r="R187" s="245"/>
      <c r="S187" s="247"/>
      <c r="T187" s="244"/>
      <c r="U187" s="249"/>
      <c r="W187" s="394">
        <f t="shared" si="20"/>
        <v>0</v>
      </c>
      <c r="X187" s="391">
        <f t="shared" si="19"/>
        <v>-168.80627999999999</v>
      </c>
      <c r="Y187" s="395"/>
      <c r="Z187" s="396"/>
    </row>
    <row r="188" spans="1:26" s="224" customFormat="1" hidden="1" x14ac:dyDescent="0.2">
      <c r="A188" s="240" t="s">
        <v>499</v>
      </c>
      <c r="B188" s="241" t="s">
        <v>501</v>
      </c>
      <c r="C188" s="242">
        <f>'Planilha orçamentária '!Q187</f>
        <v>487.08420000000001</v>
      </c>
      <c r="D188" s="243"/>
      <c r="E188" s="244"/>
      <c r="F188" s="245"/>
      <c r="G188" s="246"/>
      <c r="H188" s="244"/>
      <c r="I188" s="245"/>
      <c r="J188" s="247"/>
      <c r="K188" s="244"/>
      <c r="L188" s="245"/>
      <c r="M188" s="248"/>
      <c r="N188" s="244"/>
      <c r="O188" s="245"/>
      <c r="P188" s="247"/>
      <c r="Q188" s="244"/>
      <c r="R188" s="245"/>
      <c r="S188" s="247"/>
      <c r="T188" s="244"/>
      <c r="U188" s="249"/>
      <c r="W188" s="394">
        <f t="shared" si="20"/>
        <v>0</v>
      </c>
      <c r="X188" s="391">
        <f t="shared" si="19"/>
        <v>-487.08420000000001</v>
      </c>
      <c r="Y188" s="395"/>
      <c r="Z188" s="396"/>
    </row>
    <row r="189" spans="1:26" s="224" customFormat="1" hidden="1" x14ac:dyDescent="0.2">
      <c r="A189" s="240" t="s">
        <v>502</v>
      </c>
      <c r="B189" s="241" t="s">
        <v>504</v>
      </c>
      <c r="C189" s="242">
        <f>'Planilha orçamentária '!Q188</f>
        <v>2204.7225543199997</v>
      </c>
      <c r="D189" s="243"/>
      <c r="E189" s="244"/>
      <c r="F189" s="245"/>
      <c r="G189" s="246"/>
      <c r="H189" s="244"/>
      <c r="I189" s="245"/>
      <c r="J189" s="247"/>
      <c r="K189" s="244"/>
      <c r="L189" s="245"/>
      <c r="M189" s="248"/>
      <c r="N189" s="244"/>
      <c r="O189" s="245"/>
      <c r="P189" s="247"/>
      <c r="Q189" s="244"/>
      <c r="R189" s="245"/>
      <c r="S189" s="247"/>
      <c r="T189" s="244"/>
      <c r="U189" s="249"/>
      <c r="W189" s="394">
        <f t="shared" si="20"/>
        <v>0</v>
      </c>
      <c r="X189" s="391">
        <f t="shared" si="19"/>
        <v>-2204.7225543199997</v>
      </c>
      <c r="Y189" s="395"/>
      <c r="Z189" s="396"/>
    </row>
    <row r="190" spans="1:26" s="224" customFormat="1" hidden="1" x14ac:dyDescent="0.2">
      <c r="A190" s="240" t="s">
        <v>505</v>
      </c>
      <c r="B190" s="241" t="s">
        <v>507</v>
      </c>
      <c r="C190" s="242">
        <f>'Planilha orçamentária '!Q189</f>
        <v>1432.26501704</v>
      </c>
      <c r="D190" s="243"/>
      <c r="E190" s="244"/>
      <c r="F190" s="245"/>
      <c r="G190" s="246"/>
      <c r="H190" s="244"/>
      <c r="I190" s="245"/>
      <c r="J190" s="247"/>
      <c r="K190" s="244"/>
      <c r="L190" s="245"/>
      <c r="M190" s="248"/>
      <c r="N190" s="244"/>
      <c r="O190" s="245"/>
      <c r="P190" s="247"/>
      <c r="Q190" s="244"/>
      <c r="R190" s="245"/>
      <c r="S190" s="247"/>
      <c r="T190" s="244"/>
      <c r="U190" s="249"/>
      <c r="W190" s="394">
        <f t="shared" si="20"/>
        <v>0</v>
      </c>
      <c r="X190" s="391">
        <f t="shared" si="19"/>
        <v>-1432.26501704</v>
      </c>
      <c r="Y190" s="395"/>
      <c r="Z190" s="396"/>
    </row>
    <row r="191" spans="1:26" s="224" customFormat="1" ht="25.5" hidden="1" x14ac:dyDescent="0.2">
      <c r="A191" s="240" t="s">
        <v>508</v>
      </c>
      <c r="B191" s="241" t="s">
        <v>510</v>
      </c>
      <c r="C191" s="242">
        <f>'Planilha orçamentária '!Q190</f>
        <v>562.58844800000008</v>
      </c>
      <c r="D191" s="243"/>
      <c r="E191" s="244"/>
      <c r="F191" s="245"/>
      <c r="G191" s="246"/>
      <c r="H191" s="244"/>
      <c r="I191" s="245"/>
      <c r="J191" s="247"/>
      <c r="K191" s="244"/>
      <c r="L191" s="245"/>
      <c r="M191" s="248"/>
      <c r="N191" s="244"/>
      <c r="O191" s="245"/>
      <c r="P191" s="247"/>
      <c r="Q191" s="244"/>
      <c r="R191" s="245"/>
      <c r="S191" s="247"/>
      <c r="T191" s="244"/>
      <c r="U191" s="249"/>
      <c r="W191" s="394">
        <f t="shared" si="20"/>
        <v>0</v>
      </c>
      <c r="X191" s="391">
        <f t="shared" si="19"/>
        <v>-562.58844800000008</v>
      </c>
      <c r="Y191" s="395"/>
      <c r="Z191" s="396"/>
    </row>
    <row r="192" spans="1:26" s="224" customFormat="1" hidden="1" x14ac:dyDescent="0.2">
      <c r="A192" s="240" t="s">
        <v>511</v>
      </c>
      <c r="B192" s="241" t="s">
        <v>513</v>
      </c>
      <c r="C192" s="242">
        <f>'Planilha orçamentária '!Q191</f>
        <v>5.3789959999999999</v>
      </c>
      <c r="D192" s="243"/>
      <c r="E192" s="244"/>
      <c r="F192" s="245"/>
      <c r="G192" s="246"/>
      <c r="H192" s="244"/>
      <c r="I192" s="245"/>
      <c r="J192" s="247"/>
      <c r="K192" s="244"/>
      <c r="L192" s="245"/>
      <c r="M192" s="248"/>
      <c r="N192" s="244"/>
      <c r="O192" s="245"/>
      <c r="P192" s="247"/>
      <c r="Q192" s="244"/>
      <c r="R192" s="245"/>
      <c r="S192" s="247"/>
      <c r="T192" s="244"/>
      <c r="U192" s="249"/>
      <c r="W192" s="394">
        <f t="shared" si="20"/>
        <v>0</v>
      </c>
      <c r="X192" s="391">
        <f t="shared" si="19"/>
        <v>-5.3789959999999999</v>
      </c>
      <c r="Y192" s="395"/>
      <c r="Z192" s="396"/>
    </row>
    <row r="193" spans="1:26" s="224" customFormat="1" hidden="1" x14ac:dyDescent="0.2">
      <c r="A193" s="240" t="s">
        <v>514</v>
      </c>
      <c r="B193" s="241" t="s">
        <v>516</v>
      </c>
      <c r="C193" s="242">
        <f>'Planilha orçamentária '!Q192</f>
        <v>144.91994349999999</v>
      </c>
      <c r="D193" s="243"/>
      <c r="E193" s="244"/>
      <c r="F193" s="245"/>
      <c r="G193" s="246"/>
      <c r="H193" s="244"/>
      <c r="I193" s="245"/>
      <c r="J193" s="247"/>
      <c r="K193" s="244"/>
      <c r="L193" s="245"/>
      <c r="M193" s="248"/>
      <c r="N193" s="244"/>
      <c r="O193" s="245"/>
      <c r="P193" s="247"/>
      <c r="Q193" s="244"/>
      <c r="R193" s="245"/>
      <c r="S193" s="247"/>
      <c r="T193" s="244"/>
      <c r="U193" s="249"/>
      <c r="W193" s="394">
        <f t="shared" si="20"/>
        <v>0</v>
      </c>
      <c r="X193" s="391">
        <f t="shared" si="19"/>
        <v>-144.91994349999999</v>
      </c>
      <c r="Y193" s="395"/>
      <c r="Z193" s="396"/>
    </row>
    <row r="194" spans="1:26" s="224" customFormat="1" ht="51" hidden="1" x14ac:dyDescent="0.2">
      <c r="A194" s="240" t="s">
        <v>517</v>
      </c>
      <c r="B194" s="241" t="s">
        <v>519</v>
      </c>
      <c r="C194" s="242">
        <f>'Planilha orçamentária '!Q193</f>
        <v>10910.066380000002</v>
      </c>
      <c r="D194" s="243"/>
      <c r="E194" s="244"/>
      <c r="F194" s="245"/>
      <c r="G194" s="246"/>
      <c r="H194" s="244"/>
      <c r="I194" s="245"/>
      <c r="J194" s="247"/>
      <c r="K194" s="244"/>
      <c r="L194" s="245"/>
      <c r="M194" s="248"/>
      <c r="N194" s="244"/>
      <c r="O194" s="245"/>
      <c r="P194" s="247"/>
      <c r="Q194" s="244"/>
      <c r="R194" s="245"/>
      <c r="S194" s="247"/>
      <c r="T194" s="244"/>
      <c r="U194" s="249"/>
      <c r="W194" s="394">
        <f t="shared" si="20"/>
        <v>0</v>
      </c>
      <c r="X194" s="391">
        <f t="shared" si="19"/>
        <v>-10910.066380000002</v>
      </c>
      <c r="Y194" s="395"/>
      <c r="Z194" s="396"/>
    </row>
    <row r="195" spans="1:26" s="224" customFormat="1" hidden="1" x14ac:dyDescent="0.2">
      <c r="A195" s="240" t="s">
        <v>520</v>
      </c>
      <c r="B195" s="241" t="s">
        <v>522</v>
      </c>
      <c r="C195" s="242">
        <f>'Planilha orçamentária '!Q194</f>
        <v>1766.1109165000005</v>
      </c>
      <c r="D195" s="243"/>
      <c r="E195" s="244"/>
      <c r="F195" s="245"/>
      <c r="G195" s="246"/>
      <c r="H195" s="244"/>
      <c r="I195" s="245"/>
      <c r="J195" s="247"/>
      <c r="K195" s="244"/>
      <c r="L195" s="245"/>
      <c r="M195" s="248"/>
      <c r="N195" s="244"/>
      <c r="O195" s="245"/>
      <c r="P195" s="247"/>
      <c r="Q195" s="244"/>
      <c r="R195" s="245"/>
      <c r="S195" s="247"/>
      <c r="T195" s="244"/>
      <c r="U195" s="249"/>
      <c r="W195" s="394">
        <f t="shared" si="20"/>
        <v>0</v>
      </c>
      <c r="X195" s="391">
        <f t="shared" si="19"/>
        <v>-1766.1109165000005</v>
      </c>
      <c r="Y195" s="395"/>
      <c r="Z195" s="396"/>
    </row>
    <row r="196" spans="1:26" s="224" customFormat="1" ht="25.5" hidden="1" x14ac:dyDescent="0.2">
      <c r="A196" s="240" t="s">
        <v>523</v>
      </c>
      <c r="B196" s="241" t="s">
        <v>525</v>
      </c>
      <c r="C196" s="242">
        <f>'Planilha orçamentária '!Q195</f>
        <v>2551.4616841000006</v>
      </c>
      <c r="D196" s="243"/>
      <c r="E196" s="244"/>
      <c r="F196" s="245"/>
      <c r="G196" s="246"/>
      <c r="H196" s="244"/>
      <c r="I196" s="245"/>
      <c r="J196" s="247"/>
      <c r="K196" s="244"/>
      <c r="L196" s="245"/>
      <c r="M196" s="248"/>
      <c r="N196" s="244"/>
      <c r="O196" s="245"/>
      <c r="P196" s="247"/>
      <c r="Q196" s="244"/>
      <c r="R196" s="245"/>
      <c r="S196" s="247"/>
      <c r="T196" s="244"/>
      <c r="U196" s="249"/>
      <c r="W196" s="394">
        <f t="shared" si="20"/>
        <v>0</v>
      </c>
      <c r="X196" s="391">
        <f t="shared" si="19"/>
        <v>-2551.4616841000006</v>
      </c>
      <c r="Y196" s="395"/>
      <c r="Z196" s="396"/>
    </row>
    <row r="197" spans="1:26" s="143" customFormat="1" x14ac:dyDescent="0.2">
      <c r="A197" s="274" t="s">
        <v>526</v>
      </c>
      <c r="B197" s="275" t="s">
        <v>527</v>
      </c>
      <c r="C197" s="276">
        <f>'Planilha orçamentária '!F196</f>
        <v>48607.710446020006</v>
      </c>
      <c r="D197" s="277"/>
      <c r="E197" s="278"/>
      <c r="F197" s="292">
        <f>SUM(F198:F203)</f>
        <v>0</v>
      </c>
      <c r="G197" s="280"/>
      <c r="H197" s="278">
        <v>0.5</v>
      </c>
      <c r="I197" s="279">
        <f>H197*$C197</f>
        <v>24303.855223010003</v>
      </c>
      <c r="J197" s="281"/>
      <c r="K197" s="278">
        <v>0.5</v>
      </c>
      <c r="L197" s="279">
        <f>K197*$C197</f>
        <v>24303.855223010003</v>
      </c>
      <c r="M197" s="284"/>
      <c r="N197" s="278"/>
      <c r="O197" s="279"/>
      <c r="P197" s="281"/>
      <c r="Q197" s="278"/>
      <c r="R197" s="279"/>
      <c r="S197" s="281"/>
      <c r="T197" s="278"/>
      <c r="U197" s="285"/>
      <c r="W197" s="404">
        <f t="shared" si="20"/>
        <v>1</v>
      </c>
      <c r="X197" s="391">
        <f t="shared" si="19"/>
        <v>0</v>
      </c>
      <c r="Y197" s="405"/>
      <c r="Z197" s="406"/>
    </row>
    <row r="198" spans="1:26" s="224" customFormat="1" ht="25.5" hidden="1" x14ac:dyDescent="0.2">
      <c r="A198" s="240" t="s">
        <v>528</v>
      </c>
      <c r="B198" s="241" t="s">
        <v>487</v>
      </c>
      <c r="C198" s="242">
        <f>'Planilha orçamentária '!Q197</f>
        <v>1317.6906670799999</v>
      </c>
      <c r="D198" s="243"/>
      <c r="E198" s="244"/>
      <c r="F198" s="245"/>
      <c r="G198" s="246"/>
      <c r="H198" s="244"/>
      <c r="I198" s="245"/>
      <c r="J198" s="247"/>
      <c r="K198" s="244"/>
      <c r="L198" s="245"/>
      <c r="M198" s="248"/>
      <c r="N198" s="244"/>
      <c r="O198" s="245"/>
      <c r="P198" s="247"/>
      <c r="Q198" s="244"/>
      <c r="R198" s="245"/>
      <c r="S198" s="247"/>
      <c r="T198" s="244"/>
      <c r="U198" s="249"/>
      <c r="W198" s="394">
        <f t="shared" si="20"/>
        <v>0</v>
      </c>
      <c r="X198" s="391">
        <f t="shared" si="19"/>
        <v>-1317.6906670799999</v>
      </c>
      <c r="Y198" s="395"/>
      <c r="Z198" s="396"/>
    </row>
    <row r="199" spans="1:26" s="224" customFormat="1" ht="38.25" hidden="1" x14ac:dyDescent="0.2">
      <c r="A199" s="240" t="s">
        <v>529</v>
      </c>
      <c r="B199" s="241" t="s">
        <v>530</v>
      </c>
      <c r="C199" s="242">
        <f>'Planilha orçamentária '!Q198</f>
        <v>9696.2356977600011</v>
      </c>
      <c r="D199" s="243"/>
      <c r="E199" s="244"/>
      <c r="F199" s="245"/>
      <c r="G199" s="246"/>
      <c r="H199" s="244"/>
      <c r="I199" s="245"/>
      <c r="J199" s="247"/>
      <c r="K199" s="244"/>
      <c r="L199" s="245"/>
      <c r="M199" s="248"/>
      <c r="N199" s="244"/>
      <c r="O199" s="245"/>
      <c r="P199" s="247"/>
      <c r="Q199" s="244"/>
      <c r="R199" s="245"/>
      <c r="S199" s="247"/>
      <c r="T199" s="244"/>
      <c r="U199" s="249"/>
      <c r="W199" s="394">
        <f t="shared" si="20"/>
        <v>0</v>
      </c>
      <c r="X199" s="391">
        <f t="shared" si="19"/>
        <v>-9696.2356977600011</v>
      </c>
      <c r="Y199" s="395"/>
      <c r="Z199" s="396"/>
    </row>
    <row r="200" spans="1:26" s="224" customFormat="1" ht="25.5" hidden="1" x14ac:dyDescent="0.2">
      <c r="A200" s="240" t="s">
        <v>531</v>
      </c>
      <c r="B200" s="241" t="s">
        <v>533</v>
      </c>
      <c r="C200" s="242">
        <f>'Planilha orçamentária '!Q199</f>
        <v>9593.6755956399993</v>
      </c>
      <c r="D200" s="243"/>
      <c r="E200" s="244"/>
      <c r="F200" s="245"/>
      <c r="G200" s="246"/>
      <c r="H200" s="244"/>
      <c r="I200" s="245"/>
      <c r="J200" s="247"/>
      <c r="K200" s="244"/>
      <c r="L200" s="245"/>
      <c r="M200" s="248"/>
      <c r="N200" s="244"/>
      <c r="O200" s="245"/>
      <c r="P200" s="247"/>
      <c r="Q200" s="244"/>
      <c r="R200" s="245"/>
      <c r="S200" s="247"/>
      <c r="T200" s="244"/>
      <c r="U200" s="249"/>
      <c r="W200" s="394">
        <f t="shared" si="20"/>
        <v>0</v>
      </c>
      <c r="X200" s="391">
        <f t="shared" si="19"/>
        <v>-9593.6755956399993</v>
      </c>
      <c r="Y200" s="395"/>
      <c r="Z200" s="396"/>
    </row>
    <row r="201" spans="1:26" s="224" customFormat="1" ht="25.5" hidden="1" x14ac:dyDescent="0.2">
      <c r="A201" s="240" t="s">
        <v>534</v>
      </c>
      <c r="B201" s="241" t="s">
        <v>1261</v>
      </c>
      <c r="C201" s="242">
        <f>'Planilha orçamentária '!Q200</f>
        <v>24956.687421540002</v>
      </c>
      <c r="D201" s="243"/>
      <c r="E201" s="244"/>
      <c r="F201" s="245"/>
      <c r="G201" s="246"/>
      <c r="H201" s="244"/>
      <c r="I201" s="245"/>
      <c r="J201" s="247"/>
      <c r="K201" s="244"/>
      <c r="L201" s="245"/>
      <c r="M201" s="248"/>
      <c r="N201" s="244"/>
      <c r="O201" s="245"/>
      <c r="P201" s="247"/>
      <c r="Q201" s="244"/>
      <c r="R201" s="245"/>
      <c r="S201" s="247"/>
      <c r="T201" s="244"/>
      <c r="U201" s="249"/>
      <c r="W201" s="394">
        <f t="shared" si="20"/>
        <v>0</v>
      </c>
      <c r="X201" s="391">
        <f t="shared" si="19"/>
        <v>-24956.687421540002</v>
      </c>
      <c r="Y201" s="395"/>
      <c r="Z201" s="396"/>
    </row>
    <row r="202" spans="1:26" s="223" customFormat="1" ht="25.5" hidden="1" x14ac:dyDescent="0.2">
      <c r="A202" s="240" t="s">
        <v>536</v>
      </c>
      <c r="B202" s="241" t="s">
        <v>1262</v>
      </c>
      <c r="C202" s="242">
        <f>'Planilha orçamentária '!Q201</f>
        <v>3043.4210640000001</v>
      </c>
      <c r="D202" s="243"/>
      <c r="E202" s="244"/>
      <c r="F202" s="245"/>
      <c r="G202" s="246"/>
      <c r="H202" s="244"/>
      <c r="I202" s="245"/>
      <c r="J202" s="247"/>
      <c r="K202" s="244"/>
      <c r="L202" s="245"/>
      <c r="M202" s="248"/>
      <c r="N202" s="244"/>
      <c r="O202" s="245"/>
      <c r="P202" s="247"/>
      <c r="Q202" s="244"/>
      <c r="R202" s="245"/>
      <c r="S202" s="247"/>
      <c r="T202" s="244"/>
      <c r="U202" s="249"/>
      <c r="W202" s="394">
        <f t="shared" si="20"/>
        <v>0</v>
      </c>
      <c r="X202" s="391">
        <f t="shared" si="19"/>
        <v>-3043.4210640000001</v>
      </c>
      <c r="Y202" s="402"/>
      <c r="Z202" s="403"/>
    </row>
    <row r="203" spans="1:26" s="226" customFormat="1" x14ac:dyDescent="0.2">
      <c r="A203" s="261" t="s">
        <v>538</v>
      </c>
      <c r="B203" s="262" t="s">
        <v>539</v>
      </c>
      <c r="C203" s="263">
        <f>'Planilha orçamentária '!F202</f>
        <v>77660.357816000003</v>
      </c>
      <c r="D203" s="264"/>
      <c r="E203" s="265"/>
      <c r="F203" s="271"/>
      <c r="G203" s="267"/>
      <c r="H203" s="265">
        <v>1</v>
      </c>
      <c r="I203" s="271">
        <f>H203*$C203</f>
        <v>77660.357816000003</v>
      </c>
      <c r="J203" s="270"/>
      <c r="K203" s="265"/>
      <c r="L203" s="271">
        <f>K203*$C203</f>
        <v>0</v>
      </c>
      <c r="M203" s="272"/>
      <c r="N203" s="265"/>
      <c r="O203" s="271"/>
      <c r="P203" s="270"/>
      <c r="Q203" s="265"/>
      <c r="R203" s="271"/>
      <c r="S203" s="270"/>
      <c r="T203" s="265"/>
      <c r="U203" s="273"/>
      <c r="W203" s="390">
        <f t="shared" si="20"/>
        <v>1</v>
      </c>
      <c r="X203" s="391">
        <f t="shared" si="19"/>
        <v>0</v>
      </c>
      <c r="Y203" s="400"/>
      <c r="Z203" s="401"/>
    </row>
    <row r="204" spans="1:26" s="224" customFormat="1" ht="25.5" hidden="1" x14ac:dyDescent="0.2">
      <c r="A204" s="240" t="s">
        <v>540</v>
      </c>
      <c r="B204" s="241" t="s">
        <v>525</v>
      </c>
      <c r="C204" s="242">
        <f>'Planilha orçamentária '!Q203</f>
        <v>1839.5050860000001</v>
      </c>
      <c r="D204" s="243"/>
      <c r="E204" s="244"/>
      <c r="F204" s="245"/>
      <c r="G204" s="246"/>
      <c r="H204" s="244"/>
      <c r="I204" s="245"/>
      <c r="J204" s="247"/>
      <c r="K204" s="244"/>
      <c r="L204" s="245"/>
      <c r="M204" s="248"/>
      <c r="N204" s="244"/>
      <c r="O204" s="245"/>
      <c r="P204" s="247"/>
      <c r="Q204" s="244"/>
      <c r="R204" s="245"/>
      <c r="S204" s="247"/>
      <c r="T204" s="244"/>
      <c r="U204" s="249"/>
      <c r="W204" s="394">
        <f t="shared" si="20"/>
        <v>0</v>
      </c>
      <c r="X204" s="391">
        <f t="shared" si="19"/>
        <v>-1839.5050860000001</v>
      </c>
      <c r="Y204" s="395"/>
      <c r="Z204" s="396"/>
    </row>
    <row r="205" spans="1:26" s="224" customFormat="1" ht="25.5" hidden="1" x14ac:dyDescent="0.2">
      <c r="A205" s="240" t="s">
        <v>541</v>
      </c>
      <c r="B205" s="241" t="s">
        <v>543</v>
      </c>
      <c r="C205" s="242">
        <f>'Planilha orçamentária '!Q204</f>
        <v>1717.3126399999999</v>
      </c>
      <c r="D205" s="243"/>
      <c r="E205" s="244"/>
      <c r="F205" s="245"/>
      <c r="G205" s="246"/>
      <c r="H205" s="244"/>
      <c r="I205" s="245"/>
      <c r="J205" s="247"/>
      <c r="K205" s="244"/>
      <c r="L205" s="245"/>
      <c r="M205" s="248"/>
      <c r="N205" s="244"/>
      <c r="O205" s="245"/>
      <c r="P205" s="247"/>
      <c r="Q205" s="244"/>
      <c r="R205" s="245"/>
      <c r="S205" s="247"/>
      <c r="T205" s="244"/>
      <c r="U205" s="249"/>
      <c r="W205" s="394">
        <f t="shared" si="20"/>
        <v>0</v>
      </c>
      <c r="X205" s="391">
        <f t="shared" si="19"/>
        <v>-1717.3126399999999</v>
      </c>
      <c r="Y205" s="395"/>
      <c r="Z205" s="396"/>
    </row>
    <row r="206" spans="1:26" s="224" customFormat="1" ht="51" hidden="1" x14ac:dyDescent="0.2">
      <c r="A206" s="240" t="s">
        <v>544</v>
      </c>
      <c r="B206" s="241" t="s">
        <v>519</v>
      </c>
      <c r="C206" s="242">
        <f>'Planilha orçamentária '!Q205</f>
        <v>73212.287550000008</v>
      </c>
      <c r="D206" s="243"/>
      <c r="E206" s="244"/>
      <c r="F206" s="245"/>
      <c r="G206" s="246"/>
      <c r="H206" s="244"/>
      <c r="I206" s="245"/>
      <c r="J206" s="247"/>
      <c r="K206" s="244"/>
      <c r="L206" s="245"/>
      <c r="M206" s="248"/>
      <c r="N206" s="244"/>
      <c r="O206" s="245"/>
      <c r="P206" s="247"/>
      <c r="Q206" s="244"/>
      <c r="R206" s="245"/>
      <c r="S206" s="247"/>
      <c r="T206" s="244"/>
      <c r="U206" s="249"/>
      <c r="W206" s="394">
        <f t="shared" si="20"/>
        <v>0</v>
      </c>
      <c r="X206" s="391">
        <f t="shared" si="19"/>
        <v>-73212.287550000008</v>
      </c>
      <c r="Y206" s="395"/>
      <c r="Z206" s="396"/>
    </row>
    <row r="207" spans="1:26" s="224" customFormat="1" ht="25.5" hidden="1" x14ac:dyDescent="0.2">
      <c r="A207" s="240" t="s">
        <v>545</v>
      </c>
      <c r="B207" s="241" t="s">
        <v>487</v>
      </c>
      <c r="C207" s="242">
        <f>'Planilha orçamentária '!Q206</f>
        <v>891.25254000000007</v>
      </c>
      <c r="D207" s="243"/>
      <c r="E207" s="244"/>
      <c r="F207" s="245"/>
      <c r="G207" s="246"/>
      <c r="H207" s="244"/>
      <c r="I207" s="245"/>
      <c r="J207" s="247"/>
      <c r="K207" s="244"/>
      <c r="L207" s="245"/>
      <c r="M207" s="248"/>
      <c r="N207" s="244"/>
      <c r="O207" s="245"/>
      <c r="P207" s="247"/>
      <c r="Q207" s="244"/>
      <c r="R207" s="245"/>
      <c r="S207" s="247"/>
      <c r="T207" s="244"/>
      <c r="U207" s="249"/>
      <c r="W207" s="394">
        <f t="shared" si="20"/>
        <v>0</v>
      </c>
      <c r="X207" s="391">
        <f t="shared" si="19"/>
        <v>-891.25254000000007</v>
      </c>
      <c r="Y207" s="395"/>
      <c r="Z207" s="396"/>
    </row>
    <row r="208" spans="1:26" s="143" customFormat="1" x14ac:dyDescent="0.2">
      <c r="A208" s="274" t="s">
        <v>546</v>
      </c>
      <c r="B208" s="275" t="s">
        <v>547</v>
      </c>
      <c r="C208" s="276">
        <f>'Planilha orçamentária '!F207</f>
        <v>15038.842418000002</v>
      </c>
      <c r="D208" s="277"/>
      <c r="E208" s="278"/>
      <c r="F208" s="292">
        <f>SUM(F209:F214)</f>
        <v>0</v>
      </c>
      <c r="G208" s="280"/>
      <c r="H208" s="278"/>
      <c r="I208" s="279"/>
      <c r="J208" s="281"/>
      <c r="K208" s="278"/>
      <c r="L208" s="279"/>
      <c r="M208" s="284"/>
      <c r="N208" s="278"/>
      <c r="O208" s="279"/>
      <c r="P208" s="281"/>
      <c r="Q208" s="278">
        <v>1</v>
      </c>
      <c r="R208" s="279">
        <f>Q208*$C208</f>
        <v>15038.842418000002</v>
      </c>
      <c r="S208" s="281"/>
      <c r="T208" s="278"/>
      <c r="U208" s="285"/>
      <c r="W208" s="404">
        <f t="shared" si="20"/>
        <v>1</v>
      </c>
      <c r="X208" s="391">
        <f t="shared" si="19"/>
        <v>0</v>
      </c>
      <c r="Y208" s="405"/>
      <c r="Z208" s="406"/>
    </row>
    <row r="209" spans="1:26" s="224" customFormat="1" ht="38.25" hidden="1" x14ac:dyDescent="0.2">
      <c r="A209" s="240" t="s">
        <v>548</v>
      </c>
      <c r="B209" s="241" t="s">
        <v>550</v>
      </c>
      <c r="C209" s="242">
        <f>'Planilha orçamentária '!Q208</f>
        <v>509.64127999999999</v>
      </c>
      <c r="D209" s="243"/>
      <c r="E209" s="244"/>
      <c r="F209" s="245"/>
      <c r="G209" s="246"/>
      <c r="H209" s="244"/>
      <c r="I209" s="245"/>
      <c r="J209" s="247"/>
      <c r="K209" s="244"/>
      <c r="L209" s="245"/>
      <c r="M209" s="248"/>
      <c r="N209" s="244"/>
      <c r="O209" s="245"/>
      <c r="P209" s="247"/>
      <c r="Q209" s="244"/>
      <c r="R209" s="245"/>
      <c r="S209" s="247"/>
      <c r="T209" s="244"/>
      <c r="U209" s="249"/>
      <c r="W209" s="394">
        <f t="shared" si="20"/>
        <v>0</v>
      </c>
      <c r="X209" s="391">
        <f t="shared" ref="X209:X272" si="21">F209+I209+L209+O209+R209-C209</f>
        <v>-509.64127999999999</v>
      </c>
      <c r="Y209" s="395"/>
      <c r="Z209" s="396"/>
    </row>
    <row r="210" spans="1:26" s="224" customFormat="1" ht="51" hidden="1" x14ac:dyDescent="0.2">
      <c r="A210" s="240" t="s">
        <v>551</v>
      </c>
      <c r="B210" s="241" t="s">
        <v>553</v>
      </c>
      <c r="C210" s="242">
        <f>'Planilha orçamentária '!Q209</f>
        <v>1310.2936800000002</v>
      </c>
      <c r="D210" s="243"/>
      <c r="E210" s="244"/>
      <c r="F210" s="245"/>
      <c r="G210" s="246"/>
      <c r="H210" s="244"/>
      <c r="I210" s="245"/>
      <c r="J210" s="247"/>
      <c r="K210" s="244"/>
      <c r="L210" s="245"/>
      <c r="M210" s="248"/>
      <c r="N210" s="244"/>
      <c r="O210" s="245"/>
      <c r="P210" s="247"/>
      <c r="Q210" s="244"/>
      <c r="R210" s="245"/>
      <c r="S210" s="247"/>
      <c r="T210" s="244"/>
      <c r="U210" s="249"/>
      <c r="W210" s="394">
        <f t="shared" ref="W210:W273" si="22">E210+H210+K210+N210+Q210+T210</f>
        <v>0</v>
      </c>
      <c r="X210" s="391">
        <f t="shared" si="21"/>
        <v>-1310.2936800000002</v>
      </c>
      <c r="Y210" s="395"/>
      <c r="Z210" s="396"/>
    </row>
    <row r="211" spans="1:26" s="224" customFormat="1" ht="38.25" hidden="1" x14ac:dyDescent="0.2">
      <c r="A211" s="240" t="s">
        <v>554</v>
      </c>
      <c r="B211" s="241" t="s">
        <v>556</v>
      </c>
      <c r="C211" s="242">
        <f>'Planilha orçamentária '!Q210</f>
        <v>111.76909200000001</v>
      </c>
      <c r="D211" s="243"/>
      <c r="E211" s="244"/>
      <c r="F211" s="245"/>
      <c r="G211" s="246"/>
      <c r="H211" s="244"/>
      <c r="I211" s="245"/>
      <c r="J211" s="247"/>
      <c r="K211" s="244"/>
      <c r="L211" s="245"/>
      <c r="M211" s="248"/>
      <c r="N211" s="244"/>
      <c r="O211" s="245"/>
      <c r="P211" s="247"/>
      <c r="Q211" s="244"/>
      <c r="R211" s="245"/>
      <c r="S211" s="247"/>
      <c r="T211" s="244"/>
      <c r="U211" s="249"/>
      <c r="W211" s="394">
        <f t="shared" si="22"/>
        <v>0</v>
      </c>
      <c r="X211" s="391">
        <f t="shared" si="21"/>
        <v>-111.76909200000001</v>
      </c>
      <c r="Y211" s="395"/>
      <c r="Z211" s="396"/>
    </row>
    <row r="212" spans="1:26" s="224" customFormat="1" ht="38.25" hidden="1" x14ac:dyDescent="0.2">
      <c r="A212" s="240" t="s">
        <v>557</v>
      </c>
      <c r="B212" s="241" t="s">
        <v>559</v>
      </c>
      <c r="C212" s="242">
        <f>'Planilha orçamentária '!Q211</f>
        <v>297.23290800000001</v>
      </c>
      <c r="D212" s="243"/>
      <c r="E212" s="244"/>
      <c r="F212" s="245"/>
      <c r="G212" s="246"/>
      <c r="H212" s="244"/>
      <c r="I212" s="245"/>
      <c r="J212" s="247"/>
      <c r="K212" s="244"/>
      <c r="L212" s="245"/>
      <c r="M212" s="248"/>
      <c r="N212" s="244"/>
      <c r="O212" s="245"/>
      <c r="P212" s="247"/>
      <c r="Q212" s="244"/>
      <c r="R212" s="245"/>
      <c r="S212" s="247"/>
      <c r="T212" s="244"/>
      <c r="U212" s="249"/>
      <c r="W212" s="394">
        <f t="shared" si="22"/>
        <v>0</v>
      </c>
      <c r="X212" s="391">
        <f t="shared" si="21"/>
        <v>-297.23290800000001</v>
      </c>
      <c r="Y212" s="395"/>
      <c r="Z212" s="396"/>
    </row>
    <row r="213" spans="1:26" s="224" customFormat="1" ht="38.25" hidden="1" x14ac:dyDescent="0.2">
      <c r="A213" s="240" t="s">
        <v>560</v>
      </c>
      <c r="B213" s="241" t="s">
        <v>562</v>
      </c>
      <c r="C213" s="242">
        <f>'Planilha orçamentária '!Q212</f>
        <v>304.76846</v>
      </c>
      <c r="D213" s="243"/>
      <c r="E213" s="244"/>
      <c r="F213" s="245"/>
      <c r="G213" s="246"/>
      <c r="H213" s="244"/>
      <c r="I213" s="245"/>
      <c r="J213" s="247"/>
      <c r="K213" s="244"/>
      <c r="L213" s="245"/>
      <c r="M213" s="248"/>
      <c r="N213" s="244"/>
      <c r="O213" s="245"/>
      <c r="P213" s="247"/>
      <c r="Q213" s="244"/>
      <c r="R213" s="245"/>
      <c r="S213" s="247"/>
      <c r="T213" s="244"/>
      <c r="U213" s="249"/>
      <c r="W213" s="394">
        <f t="shared" si="22"/>
        <v>0</v>
      </c>
      <c r="X213" s="391">
        <f t="shared" si="21"/>
        <v>-304.76846</v>
      </c>
      <c r="Y213" s="395"/>
      <c r="Z213" s="396"/>
    </row>
    <row r="214" spans="1:26" s="224" customFormat="1" ht="38.25" hidden="1" x14ac:dyDescent="0.2">
      <c r="A214" s="240" t="s">
        <v>563</v>
      </c>
      <c r="B214" s="241" t="s">
        <v>565</v>
      </c>
      <c r="C214" s="242">
        <f>'Planilha orçamentária '!Q213</f>
        <v>203.17484200000001</v>
      </c>
      <c r="D214" s="243"/>
      <c r="E214" s="244"/>
      <c r="F214" s="245"/>
      <c r="G214" s="246"/>
      <c r="H214" s="244"/>
      <c r="I214" s="245"/>
      <c r="J214" s="247"/>
      <c r="K214" s="244"/>
      <c r="L214" s="245"/>
      <c r="M214" s="248"/>
      <c r="N214" s="244"/>
      <c r="O214" s="245"/>
      <c r="P214" s="247"/>
      <c r="Q214" s="244"/>
      <c r="R214" s="245"/>
      <c r="S214" s="247"/>
      <c r="T214" s="244"/>
      <c r="U214" s="249"/>
      <c r="W214" s="394">
        <f t="shared" si="22"/>
        <v>0</v>
      </c>
      <c r="X214" s="391">
        <f t="shared" si="21"/>
        <v>-203.17484200000001</v>
      </c>
      <c r="Y214" s="395"/>
      <c r="Z214" s="396"/>
    </row>
    <row r="215" spans="1:26" s="224" customFormat="1" ht="51" hidden="1" x14ac:dyDescent="0.2">
      <c r="A215" s="240" t="s">
        <v>566</v>
      </c>
      <c r="B215" s="241" t="s">
        <v>568</v>
      </c>
      <c r="C215" s="242">
        <f>'Planilha orçamentária '!Q214</f>
        <v>568.66150800000003</v>
      </c>
      <c r="D215" s="243"/>
      <c r="E215" s="244"/>
      <c r="F215" s="245"/>
      <c r="G215" s="246"/>
      <c r="H215" s="244"/>
      <c r="I215" s="245"/>
      <c r="J215" s="247"/>
      <c r="K215" s="244"/>
      <c r="L215" s="245"/>
      <c r="M215" s="248"/>
      <c r="N215" s="244"/>
      <c r="O215" s="245"/>
      <c r="P215" s="247"/>
      <c r="Q215" s="244"/>
      <c r="R215" s="245"/>
      <c r="S215" s="247"/>
      <c r="T215" s="244"/>
      <c r="U215" s="249"/>
      <c r="W215" s="394">
        <f t="shared" si="22"/>
        <v>0</v>
      </c>
      <c r="X215" s="391">
        <f t="shared" si="21"/>
        <v>-568.66150800000003</v>
      </c>
      <c r="Y215" s="395"/>
      <c r="Z215" s="396"/>
    </row>
    <row r="216" spans="1:26" s="224" customFormat="1" ht="51" hidden="1" x14ac:dyDescent="0.2">
      <c r="A216" s="240" t="s">
        <v>569</v>
      </c>
      <c r="B216" s="241" t="s">
        <v>571</v>
      </c>
      <c r="C216" s="242">
        <f>'Planilha orçamentária '!Q215</f>
        <v>1212.0092600000003</v>
      </c>
      <c r="D216" s="243"/>
      <c r="E216" s="244"/>
      <c r="F216" s="245"/>
      <c r="G216" s="246"/>
      <c r="H216" s="244"/>
      <c r="I216" s="245"/>
      <c r="J216" s="247"/>
      <c r="K216" s="244"/>
      <c r="L216" s="245"/>
      <c r="M216" s="248"/>
      <c r="N216" s="244"/>
      <c r="O216" s="245"/>
      <c r="P216" s="247"/>
      <c r="Q216" s="244"/>
      <c r="R216" s="245"/>
      <c r="S216" s="247"/>
      <c r="T216" s="244"/>
      <c r="U216" s="249"/>
      <c r="W216" s="394">
        <f t="shared" si="22"/>
        <v>0</v>
      </c>
      <c r="X216" s="391">
        <f t="shared" si="21"/>
        <v>-1212.0092600000003</v>
      </c>
      <c r="Y216" s="395"/>
      <c r="Z216" s="396"/>
    </row>
    <row r="217" spans="1:26" s="224" customFormat="1" ht="25.5" hidden="1" x14ac:dyDescent="0.2">
      <c r="A217" s="240" t="s">
        <v>572</v>
      </c>
      <c r="B217" s="241" t="s">
        <v>574</v>
      </c>
      <c r="C217" s="242">
        <f>'Planilha orçamentária '!Q216</f>
        <v>157.93674200000001</v>
      </c>
      <c r="D217" s="243"/>
      <c r="E217" s="244"/>
      <c r="F217" s="245"/>
      <c r="G217" s="246"/>
      <c r="H217" s="244"/>
      <c r="I217" s="245"/>
      <c r="J217" s="247"/>
      <c r="K217" s="244"/>
      <c r="L217" s="245"/>
      <c r="M217" s="248"/>
      <c r="N217" s="244"/>
      <c r="O217" s="245"/>
      <c r="P217" s="247"/>
      <c r="Q217" s="244"/>
      <c r="R217" s="245"/>
      <c r="S217" s="247"/>
      <c r="T217" s="244"/>
      <c r="U217" s="249"/>
      <c r="W217" s="394">
        <f t="shared" si="22"/>
        <v>0</v>
      </c>
      <c r="X217" s="391">
        <f t="shared" si="21"/>
        <v>-157.93674200000001</v>
      </c>
      <c r="Y217" s="395"/>
      <c r="Z217" s="396"/>
    </row>
    <row r="218" spans="1:26" s="224" customFormat="1" ht="25.5" hidden="1" x14ac:dyDescent="0.2">
      <c r="A218" s="240" t="s">
        <v>575</v>
      </c>
      <c r="B218" s="241" t="s">
        <v>577</v>
      </c>
      <c r="C218" s="242">
        <f>'Planilha orçamentária '!Q217</f>
        <v>96.673200000000008</v>
      </c>
      <c r="D218" s="243"/>
      <c r="E218" s="244"/>
      <c r="F218" s="245"/>
      <c r="G218" s="246"/>
      <c r="H218" s="244"/>
      <c r="I218" s="245"/>
      <c r="J218" s="247"/>
      <c r="K218" s="244"/>
      <c r="L218" s="245"/>
      <c r="M218" s="248"/>
      <c r="N218" s="244"/>
      <c r="O218" s="245"/>
      <c r="P218" s="247"/>
      <c r="Q218" s="244"/>
      <c r="R218" s="245"/>
      <c r="S218" s="247"/>
      <c r="T218" s="244"/>
      <c r="U218" s="249"/>
      <c r="W218" s="394">
        <f t="shared" si="22"/>
        <v>0</v>
      </c>
      <c r="X218" s="391">
        <f t="shared" si="21"/>
        <v>-96.673200000000008</v>
      </c>
      <c r="Y218" s="395"/>
      <c r="Z218" s="396"/>
    </row>
    <row r="219" spans="1:26" s="224" customFormat="1" ht="38.25" hidden="1" x14ac:dyDescent="0.2">
      <c r="A219" s="240" t="s">
        <v>578</v>
      </c>
      <c r="B219" s="241" t="s">
        <v>580</v>
      </c>
      <c r="C219" s="242">
        <f>'Planilha orçamentária '!Q218</f>
        <v>692.79981200000009</v>
      </c>
      <c r="D219" s="243"/>
      <c r="E219" s="244"/>
      <c r="F219" s="245"/>
      <c r="G219" s="246"/>
      <c r="H219" s="244"/>
      <c r="I219" s="245"/>
      <c r="J219" s="247"/>
      <c r="K219" s="244"/>
      <c r="L219" s="245"/>
      <c r="M219" s="248"/>
      <c r="N219" s="244"/>
      <c r="O219" s="245"/>
      <c r="P219" s="247"/>
      <c r="Q219" s="244"/>
      <c r="R219" s="245"/>
      <c r="S219" s="247"/>
      <c r="T219" s="244"/>
      <c r="U219" s="249"/>
      <c r="W219" s="394">
        <f t="shared" si="22"/>
        <v>0</v>
      </c>
      <c r="X219" s="391">
        <f t="shared" si="21"/>
        <v>-692.79981200000009</v>
      </c>
      <c r="Y219" s="395"/>
      <c r="Z219" s="396"/>
    </row>
    <row r="220" spans="1:26" s="224" customFormat="1" ht="63.75" hidden="1" x14ac:dyDescent="0.2">
      <c r="A220" s="240" t="s">
        <v>581</v>
      </c>
      <c r="B220" s="241" t="s">
        <v>583</v>
      </c>
      <c r="C220" s="242">
        <f>'Planilha orçamentária '!Q219</f>
        <v>2670.4979980000003</v>
      </c>
      <c r="D220" s="243"/>
      <c r="E220" s="244"/>
      <c r="F220" s="245"/>
      <c r="G220" s="246"/>
      <c r="H220" s="244"/>
      <c r="I220" s="245"/>
      <c r="J220" s="247"/>
      <c r="K220" s="244"/>
      <c r="L220" s="245"/>
      <c r="M220" s="248"/>
      <c r="N220" s="244"/>
      <c r="O220" s="245"/>
      <c r="P220" s="247"/>
      <c r="Q220" s="244"/>
      <c r="R220" s="245"/>
      <c r="S220" s="247"/>
      <c r="T220" s="244"/>
      <c r="U220" s="249"/>
      <c r="W220" s="394">
        <f t="shared" si="22"/>
        <v>0</v>
      </c>
      <c r="X220" s="391">
        <f t="shared" si="21"/>
        <v>-2670.4979980000003</v>
      </c>
      <c r="Y220" s="395"/>
      <c r="Z220" s="396"/>
    </row>
    <row r="221" spans="1:26" s="224" customFormat="1" hidden="1" x14ac:dyDescent="0.2">
      <c r="A221" s="240" t="s">
        <v>584</v>
      </c>
      <c r="B221" s="241" t="s">
        <v>586</v>
      </c>
      <c r="C221" s="242">
        <f>'Planilha orçamentária '!Q220</f>
        <v>68.848669999999998</v>
      </c>
      <c r="D221" s="243"/>
      <c r="E221" s="244"/>
      <c r="F221" s="245"/>
      <c r="G221" s="246"/>
      <c r="H221" s="244"/>
      <c r="I221" s="245"/>
      <c r="J221" s="247"/>
      <c r="K221" s="244"/>
      <c r="L221" s="245"/>
      <c r="M221" s="248"/>
      <c r="N221" s="244"/>
      <c r="O221" s="245"/>
      <c r="P221" s="247"/>
      <c r="Q221" s="244"/>
      <c r="R221" s="245"/>
      <c r="S221" s="247"/>
      <c r="T221" s="244"/>
      <c r="U221" s="249"/>
      <c r="W221" s="394">
        <f t="shared" si="22"/>
        <v>0</v>
      </c>
      <c r="X221" s="391">
        <f t="shared" si="21"/>
        <v>-68.848669999999998</v>
      </c>
      <c r="Y221" s="395"/>
      <c r="Z221" s="396"/>
    </row>
    <row r="222" spans="1:26" s="224" customFormat="1" ht="89.25" hidden="1" x14ac:dyDescent="0.2">
      <c r="A222" s="240" t="s">
        <v>587</v>
      </c>
      <c r="B222" s="241" t="s">
        <v>589</v>
      </c>
      <c r="C222" s="242">
        <f>'Planilha orçamentária '!Q221</f>
        <v>6834.5349660000011</v>
      </c>
      <c r="D222" s="243"/>
      <c r="E222" s="244"/>
      <c r="F222" s="245"/>
      <c r="G222" s="246"/>
      <c r="H222" s="244"/>
      <c r="I222" s="245"/>
      <c r="J222" s="247"/>
      <c r="K222" s="244"/>
      <c r="L222" s="245"/>
      <c r="M222" s="248"/>
      <c r="N222" s="244"/>
      <c r="O222" s="245"/>
      <c r="P222" s="247"/>
      <c r="Q222" s="244"/>
      <c r="R222" s="245"/>
      <c r="S222" s="247"/>
      <c r="T222" s="244"/>
      <c r="U222" s="249"/>
      <c r="W222" s="394">
        <f t="shared" si="22"/>
        <v>0</v>
      </c>
      <c r="X222" s="391">
        <f t="shared" si="21"/>
        <v>-6834.5349660000011</v>
      </c>
      <c r="Y222" s="395"/>
      <c r="Z222" s="396"/>
    </row>
    <row r="223" spans="1:26" s="229" customFormat="1" x14ac:dyDescent="0.2">
      <c r="A223" s="261" t="s">
        <v>590</v>
      </c>
      <c r="B223" s="262" t="s">
        <v>591</v>
      </c>
      <c r="C223" s="263">
        <f>'Planilha orçamentária '!F222</f>
        <v>41760.529510000008</v>
      </c>
      <c r="D223" s="264"/>
      <c r="E223" s="265"/>
      <c r="F223" s="271"/>
      <c r="G223" s="267"/>
      <c r="H223" s="265"/>
      <c r="I223" s="271"/>
      <c r="J223" s="270"/>
      <c r="K223" s="265"/>
      <c r="L223" s="271"/>
      <c r="M223" s="272"/>
      <c r="N223" s="265"/>
      <c r="O223" s="271"/>
      <c r="P223" s="270"/>
      <c r="Q223" s="265">
        <v>1</v>
      </c>
      <c r="R223" s="271">
        <f>Q223*$C223</f>
        <v>41760.529510000008</v>
      </c>
      <c r="S223" s="270"/>
      <c r="T223" s="265"/>
      <c r="U223" s="273"/>
      <c r="W223" s="390">
        <f t="shared" si="22"/>
        <v>1</v>
      </c>
      <c r="X223" s="391">
        <f t="shared" si="21"/>
        <v>0</v>
      </c>
      <c r="Y223" s="392"/>
      <c r="Z223" s="393"/>
    </row>
    <row r="224" spans="1:26" s="224" customFormat="1" ht="38.25" hidden="1" x14ac:dyDescent="0.2">
      <c r="A224" s="240" t="s">
        <v>592</v>
      </c>
      <c r="B224" s="241" t="s">
        <v>1234</v>
      </c>
      <c r="C224" s="242">
        <f>'Planilha orçamentária '!Q223</f>
        <v>2380.292488</v>
      </c>
      <c r="D224" s="243"/>
      <c r="E224" s="244"/>
      <c r="F224" s="245"/>
      <c r="G224" s="246"/>
      <c r="H224" s="244"/>
      <c r="I224" s="245"/>
      <c r="J224" s="247"/>
      <c r="K224" s="244"/>
      <c r="L224" s="245"/>
      <c r="M224" s="248"/>
      <c r="N224" s="244"/>
      <c r="O224" s="245"/>
      <c r="P224" s="247"/>
      <c r="Q224" s="244"/>
      <c r="R224" s="245"/>
      <c r="S224" s="247"/>
      <c r="T224" s="244"/>
      <c r="U224" s="249"/>
      <c r="W224" s="394">
        <f t="shared" si="22"/>
        <v>0</v>
      </c>
      <c r="X224" s="391">
        <f t="shared" si="21"/>
        <v>-2380.292488</v>
      </c>
      <c r="Y224" s="395"/>
      <c r="Z224" s="396"/>
    </row>
    <row r="225" spans="1:26" s="224" customFormat="1" ht="38.25" hidden="1" x14ac:dyDescent="0.2">
      <c r="A225" s="240" t="s">
        <v>595</v>
      </c>
      <c r="B225" s="241" t="s">
        <v>594</v>
      </c>
      <c r="C225" s="242">
        <f>'Planilha orçamentária '!Q224</f>
        <v>5610.0821299999998</v>
      </c>
      <c r="D225" s="243"/>
      <c r="E225" s="244"/>
      <c r="F225" s="245"/>
      <c r="G225" s="246"/>
      <c r="H225" s="244"/>
      <c r="I225" s="245"/>
      <c r="J225" s="247"/>
      <c r="K225" s="244"/>
      <c r="L225" s="245"/>
      <c r="M225" s="248"/>
      <c r="N225" s="244"/>
      <c r="O225" s="245"/>
      <c r="P225" s="247"/>
      <c r="Q225" s="244"/>
      <c r="R225" s="245"/>
      <c r="S225" s="247"/>
      <c r="T225" s="244"/>
      <c r="U225" s="249"/>
      <c r="W225" s="394">
        <f t="shared" si="22"/>
        <v>0</v>
      </c>
      <c r="X225" s="391">
        <f t="shared" si="21"/>
        <v>-5610.0821299999998</v>
      </c>
      <c r="Y225" s="395"/>
      <c r="Z225" s="396"/>
    </row>
    <row r="226" spans="1:26" s="224" customFormat="1" ht="38.25" hidden="1" x14ac:dyDescent="0.2">
      <c r="A226" s="240" t="s">
        <v>598</v>
      </c>
      <c r="B226" s="241" t="s">
        <v>597</v>
      </c>
      <c r="C226" s="242">
        <f>'Planilha orçamentária '!Q225</f>
        <v>5314.4480480000002</v>
      </c>
      <c r="D226" s="243"/>
      <c r="E226" s="244"/>
      <c r="F226" s="245"/>
      <c r="G226" s="246"/>
      <c r="H226" s="244"/>
      <c r="I226" s="245"/>
      <c r="J226" s="247"/>
      <c r="K226" s="244"/>
      <c r="L226" s="245"/>
      <c r="M226" s="248"/>
      <c r="N226" s="244"/>
      <c r="O226" s="245"/>
      <c r="P226" s="247"/>
      <c r="Q226" s="244"/>
      <c r="R226" s="245"/>
      <c r="S226" s="247"/>
      <c r="T226" s="244"/>
      <c r="U226" s="249"/>
      <c r="W226" s="394">
        <f t="shared" si="22"/>
        <v>0</v>
      </c>
      <c r="X226" s="391">
        <f t="shared" si="21"/>
        <v>-5314.4480480000002</v>
      </c>
      <c r="Y226" s="395"/>
      <c r="Z226" s="396"/>
    </row>
    <row r="227" spans="1:26" s="224" customFormat="1" ht="38.25" hidden="1" x14ac:dyDescent="0.2">
      <c r="A227" s="240" t="s">
        <v>601</v>
      </c>
      <c r="B227" s="241" t="s">
        <v>600</v>
      </c>
      <c r="C227" s="242">
        <f>'Planilha orçamentária '!Q226</f>
        <v>7978.426802</v>
      </c>
      <c r="D227" s="243"/>
      <c r="E227" s="244"/>
      <c r="F227" s="245"/>
      <c r="G227" s="246"/>
      <c r="H227" s="244"/>
      <c r="I227" s="245"/>
      <c r="J227" s="247"/>
      <c r="K227" s="244"/>
      <c r="L227" s="245"/>
      <c r="M227" s="248"/>
      <c r="N227" s="244"/>
      <c r="O227" s="245"/>
      <c r="P227" s="247"/>
      <c r="Q227" s="244"/>
      <c r="R227" s="245"/>
      <c r="S227" s="247"/>
      <c r="T227" s="244"/>
      <c r="U227" s="249"/>
      <c r="W227" s="394">
        <f t="shared" si="22"/>
        <v>0</v>
      </c>
      <c r="X227" s="391">
        <f t="shared" si="21"/>
        <v>-7978.426802</v>
      </c>
      <c r="Y227" s="395"/>
      <c r="Z227" s="396"/>
    </row>
    <row r="228" spans="1:26" s="224" customFormat="1" ht="38.25" hidden="1" x14ac:dyDescent="0.2">
      <c r="A228" s="240" t="s">
        <v>604</v>
      </c>
      <c r="B228" s="241" t="s">
        <v>1235</v>
      </c>
      <c r="C228" s="242">
        <f>'Planilha orçamentária '!Q227</f>
        <v>3372.0231860000004</v>
      </c>
      <c r="D228" s="243"/>
      <c r="E228" s="244"/>
      <c r="F228" s="245"/>
      <c r="G228" s="246"/>
      <c r="H228" s="244"/>
      <c r="I228" s="245"/>
      <c r="J228" s="247"/>
      <c r="K228" s="244"/>
      <c r="L228" s="245"/>
      <c r="M228" s="248"/>
      <c r="N228" s="244"/>
      <c r="O228" s="245"/>
      <c r="P228" s="247"/>
      <c r="Q228" s="244"/>
      <c r="R228" s="245"/>
      <c r="S228" s="247"/>
      <c r="T228" s="244"/>
      <c r="U228" s="249"/>
      <c r="W228" s="394">
        <f t="shared" si="22"/>
        <v>0</v>
      </c>
      <c r="X228" s="391">
        <f t="shared" si="21"/>
        <v>-3372.0231860000004</v>
      </c>
      <c r="Y228" s="395"/>
      <c r="Z228" s="396"/>
    </row>
    <row r="229" spans="1:26" s="224" customFormat="1" ht="38.25" hidden="1" x14ac:dyDescent="0.2">
      <c r="A229" s="240" t="s">
        <v>607</v>
      </c>
      <c r="B229" s="241" t="s">
        <v>603</v>
      </c>
      <c r="C229" s="242">
        <f>'Planilha orçamentária '!Q228</f>
        <v>2353.1000520000002</v>
      </c>
      <c r="D229" s="243"/>
      <c r="E229" s="244"/>
      <c r="F229" s="245"/>
      <c r="G229" s="246"/>
      <c r="H229" s="244"/>
      <c r="I229" s="245"/>
      <c r="J229" s="247"/>
      <c r="K229" s="244"/>
      <c r="L229" s="245"/>
      <c r="M229" s="248"/>
      <c r="N229" s="244"/>
      <c r="O229" s="245"/>
      <c r="P229" s="247"/>
      <c r="Q229" s="244"/>
      <c r="R229" s="245"/>
      <c r="S229" s="247"/>
      <c r="T229" s="244"/>
      <c r="U229" s="249"/>
      <c r="W229" s="394">
        <f t="shared" si="22"/>
        <v>0</v>
      </c>
      <c r="X229" s="391">
        <f t="shared" si="21"/>
        <v>-2353.1000520000002</v>
      </c>
      <c r="Y229" s="395"/>
      <c r="Z229" s="396"/>
    </row>
    <row r="230" spans="1:26" s="224" customFormat="1" ht="51" hidden="1" x14ac:dyDescent="0.2">
      <c r="A230" s="240" t="s">
        <v>610</v>
      </c>
      <c r="B230" s="241" t="s">
        <v>606</v>
      </c>
      <c r="C230" s="242">
        <f>'Planilha orçamentária '!Q229</f>
        <v>5148.6659040000004</v>
      </c>
      <c r="D230" s="243"/>
      <c r="E230" s="244"/>
      <c r="F230" s="245"/>
      <c r="G230" s="246"/>
      <c r="H230" s="244"/>
      <c r="I230" s="245"/>
      <c r="J230" s="247"/>
      <c r="K230" s="244"/>
      <c r="L230" s="245"/>
      <c r="M230" s="248"/>
      <c r="N230" s="244"/>
      <c r="O230" s="245"/>
      <c r="P230" s="247"/>
      <c r="Q230" s="244"/>
      <c r="R230" s="245"/>
      <c r="S230" s="247"/>
      <c r="T230" s="244"/>
      <c r="U230" s="249"/>
      <c r="W230" s="394">
        <f t="shared" si="22"/>
        <v>0</v>
      </c>
      <c r="X230" s="391">
        <f t="shared" si="21"/>
        <v>-5148.6659040000004</v>
      </c>
      <c r="Y230" s="395"/>
      <c r="Z230" s="396"/>
    </row>
    <row r="231" spans="1:26" s="224" customFormat="1" ht="51" hidden="1" x14ac:dyDescent="0.2">
      <c r="A231" s="240" t="s">
        <v>613</v>
      </c>
      <c r="B231" s="241" t="s">
        <v>609</v>
      </c>
      <c r="C231" s="242">
        <f>'Planilha orçamentária '!Q230</f>
        <v>3217.2097320000003</v>
      </c>
      <c r="D231" s="243"/>
      <c r="E231" s="244"/>
      <c r="F231" s="245"/>
      <c r="G231" s="246"/>
      <c r="H231" s="244"/>
      <c r="I231" s="245"/>
      <c r="J231" s="247"/>
      <c r="K231" s="244"/>
      <c r="L231" s="245"/>
      <c r="M231" s="248"/>
      <c r="N231" s="244"/>
      <c r="O231" s="245"/>
      <c r="P231" s="247"/>
      <c r="Q231" s="244"/>
      <c r="R231" s="245"/>
      <c r="S231" s="247"/>
      <c r="T231" s="244"/>
      <c r="U231" s="249"/>
      <c r="W231" s="394">
        <f t="shared" si="22"/>
        <v>0</v>
      </c>
      <c r="X231" s="391">
        <f t="shared" si="21"/>
        <v>-3217.2097320000003</v>
      </c>
      <c r="Y231" s="395"/>
      <c r="Z231" s="396"/>
    </row>
    <row r="232" spans="1:26" s="224" customFormat="1" ht="51" hidden="1" x14ac:dyDescent="0.2">
      <c r="A232" s="240" t="s">
        <v>1263</v>
      </c>
      <c r="B232" s="241" t="s">
        <v>612</v>
      </c>
      <c r="C232" s="242">
        <f>'Planilha orçamentária '!Q231</f>
        <v>4316.9293520000001</v>
      </c>
      <c r="D232" s="243"/>
      <c r="E232" s="244"/>
      <c r="F232" s="245"/>
      <c r="G232" s="246"/>
      <c r="H232" s="244"/>
      <c r="I232" s="245"/>
      <c r="J232" s="247"/>
      <c r="K232" s="244"/>
      <c r="L232" s="245"/>
      <c r="M232" s="248"/>
      <c r="N232" s="244"/>
      <c r="O232" s="245"/>
      <c r="P232" s="247"/>
      <c r="Q232" s="244"/>
      <c r="R232" s="245"/>
      <c r="S232" s="247"/>
      <c r="T232" s="244"/>
      <c r="U232" s="249"/>
      <c r="W232" s="394">
        <f t="shared" si="22"/>
        <v>0</v>
      </c>
      <c r="X232" s="391">
        <f t="shared" si="21"/>
        <v>-4316.9293520000001</v>
      </c>
      <c r="Y232" s="395"/>
      <c r="Z232" s="396"/>
    </row>
    <row r="233" spans="1:26" s="224" customFormat="1" ht="51" hidden="1" x14ac:dyDescent="0.2">
      <c r="A233" s="240" t="s">
        <v>1264</v>
      </c>
      <c r="B233" s="241" t="s">
        <v>615</v>
      </c>
      <c r="C233" s="242">
        <f>'Planilha orçamentária '!Q232</f>
        <v>2069.3518160000003</v>
      </c>
      <c r="D233" s="243"/>
      <c r="E233" s="244"/>
      <c r="F233" s="245"/>
      <c r="G233" s="246"/>
      <c r="H233" s="244"/>
      <c r="I233" s="245"/>
      <c r="J233" s="247"/>
      <c r="K233" s="244"/>
      <c r="L233" s="245"/>
      <c r="M233" s="248"/>
      <c r="N233" s="244"/>
      <c r="O233" s="245"/>
      <c r="P233" s="247"/>
      <c r="Q233" s="244"/>
      <c r="R233" s="245"/>
      <c r="S233" s="247"/>
      <c r="T233" s="244"/>
      <c r="U233" s="249"/>
      <c r="W233" s="394">
        <f t="shared" si="22"/>
        <v>0</v>
      </c>
      <c r="X233" s="391">
        <f t="shared" si="21"/>
        <v>-2069.3518160000003</v>
      </c>
      <c r="Y233" s="395"/>
      <c r="Z233" s="396"/>
    </row>
    <row r="234" spans="1:26" s="143" customFormat="1" x14ac:dyDescent="0.2">
      <c r="A234" s="274" t="s">
        <v>616</v>
      </c>
      <c r="B234" s="275" t="s">
        <v>617</v>
      </c>
      <c r="C234" s="276">
        <f>'Planilha orçamentária '!F233</f>
        <v>137122.25839999999</v>
      </c>
      <c r="D234" s="277"/>
      <c r="E234" s="278"/>
      <c r="F234" s="293"/>
      <c r="G234" s="280"/>
      <c r="H234" s="278">
        <v>0.5</v>
      </c>
      <c r="I234" s="279">
        <f>H234*$C234</f>
        <v>68561.129199999996</v>
      </c>
      <c r="J234" s="281"/>
      <c r="K234" s="278">
        <v>0.5</v>
      </c>
      <c r="L234" s="279">
        <f>K234*$C234</f>
        <v>68561.129199999996</v>
      </c>
      <c r="M234" s="284"/>
      <c r="N234" s="278"/>
      <c r="O234" s="279"/>
      <c r="P234" s="281"/>
      <c r="Q234" s="278"/>
      <c r="R234" s="279"/>
      <c r="S234" s="281"/>
      <c r="T234" s="278"/>
      <c r="U234" s="285"/>
      <c r="W234" s="404">
        <f t="shared" si="22"/>
        <v>1</v>
      </c>
      <c r="X234" s="391">
        <f t="shared" si="21"/>
        <v>0</v>
      </c>
      <c r="Y234" s="405"/>
      <c r="Z234" s="406"/>
    </row>
    <row r="235" spans="1:26" s="224" customFormat="1" ht="63.75" hidden="1" x14ac:dyDescent="0.2">
      <c r="A235" s="240" t="s">
        <v>618</v>
      </c>
      <c r="B235" s="241" t="s">
        <v>620</v>
      </c>
      <c r="C235" s="242">
        <f>'Planilha orçamentária '!Q234</f>
        <v>24004.699200000003</v>
      </c>
      <c r="D235" s="243"/>
      <c r="E235" s="244"/>
      <c r="F235" s="245"/>
      <c r="G235" s="246"/>
      <c r="H235" s="244"/>
      <c r="I235" s="245"/>
      <c r="J235" s="247"/>
      <c r="K235" s="244"/>
      <c r="L235" s="245"/>
      <c r="M235" s="248"/>
      <c r="N235" s="244"/>
      <c r="O235" s="245"/>
      <c r="P235" s="247"/>
      <c r="Q235" s="244"/>
      <c r="R235" s="245"/>
      <c r="S235" s="247"/>
      <c r="T235" s="244"/>
      <c r="U235" s="249"/>
      <c r="W235" s="394">
        <f t="shared" si="22"/>
        <v>0</v>
      </c>
      <c r="X235" s="391">
        <f t="shared" si="21"/>
        <v>-24004.699200000003</v>
      </c>
      <c r="Y235" s="395"/>
      <c r="Z235" s="396"/>
    </row>
    <row r="236" spans="1:26" s="224" customFormat="1" ht="63.75" hidden="1" x14ac:dyDescent="0.2">
      <c r="A236" s="240" t="s">
        <v>621</v>
      </c>
      <c r="B236" s="241" t="s">
        <v>623</v>
      </c>
      <c r="C236" s="242">
        <f>'Planilha orçamentária '!Q235</f>
        <v>24004.699200000003</v>
      </c>
      <c r="D236" s="243"/>
      <c r="E236" s="244"/>
      <c r="F236" s="245"/>
      <c r="G236" s="246"/>
      <c r="H236" s="244"/>
      <c r="I236" s="245"/>
      <c r="J236" s="247"/>
      <c r="K236" s="244"/>
      <c r="L236" s="245"/>
      <c r="M236" s="248"/>
      <c r="N236" s="244"/>
      <c r="O236" s="245"/>
      <c r="P236" s="247"/>
      <c r="Q236" s="244"/>
      <c r="R236" s="245"/>
      <c r="S236" s="247"/>
      <c r="T236" s="244"/>
      <c r="U236" s="249"/>
      <c r="W236" s="394">
        <f t="shared" si="22"/>
        <v>0</v>
      </c>
      <c r="X236" s="391">
        <f t="shared" si="21"/>
        <v>-24004.699200000003</v>
      </c>
      <c r="Y236" s="395"/>
      <c r="Z236" s="396"/>
    </row>
    <row r="237" spans="1:26" s="224" customFormat="1" ht="51" hidden="1" x14ac:dyDescent="0.2">
      <c r="A237" s="240" t="s">
        <v>624</v>
      </c>
      <c r="B237" s="241" t="s">
        <v>626</v>
      </c>
      <c r="C237" s="242">
        <f>'Planilha orçamentária '!Q236</f>
        <v>89112.86</v>
      </c>
      <c r="D237" s="243"/>
      <c r="E237" s="244"/>
      <c r="F237" s="245"/>
      <c r="G237" s="246"/>
      <c r="H237" s="244"/>
      <c r="I237" s="245"/>
      <c r="J237" s="247"/>
      <c r="K237" s="244"/>
      <c r="L237" s="245"/>
      <c r="M237" s="248"/>
      <c r="N237" s="244"/>
      <c r="O237" s="245"/>
      <c r="P237" s="247"/>
      <c r="Q237" s="244"/>
      <c r="R237" s="245"/>
      <c r="S237" s="247"/>
      <c r="T237" s="244"/>
      <c r="U237" s="249"/>
      <c r="W237" s="394">
        <f t="shared" si="22"/>
        <v>0</v>
      </c>
      <c r="X237" s="391">
        <f t="shared" si="21"/>
        <v>-89112.86</v>
      </c>
      <c r="Y237" s="395"/>
      <c r="Z237" s="396"/>
    </row>
    <row r="238" spans="1:26" s="226" customFormat="1" x14ac:dyDescent="0.2">
      <c r="A238" s="261" t="s">
        <v>627</v>
      </c>
      <c r="B238" s="262" t="s">
        <v>628</v>
      </c>
      <c r="C238" s="263">
        <f>'Planilha orçamentária '!F237</f>
        <v>37880.292337040002</v>
      </c>
      <c r="D238" s="264"/>
      <c r="E238" s="265">
        <f>F238/$C238</f>
        <v>0.97252721616980742</v>
      </c>
      <c r="F238" s="271">
        <f>F239+F254+F273</f>
        <v>36839.615254240001</v>
      </c>
      <c r="G238" s="267"/>
      <c r="H238" s="265">
        <f>I238/$C238</f>
        <v>2.7472783830192572E-2</v>
      </c>
      <c r="I238" s="271">
        <f>I239+I254+I273</f>
        <v>1040.6770828000001</v>
      </c>
      <c r="J238" s="270"/>
      <c r="K238" s="268">
        <f>L238/$C238</f>
        <v>0</v>
      </c>
      <c r="L238" s="286">
        <f>L239+L254+L273</f>
        <v>0</v>
      </c>
      <c r="M238" s="272"/>
      <c r="N238" s="268">
        <f>O238/$C238</f>
        <v>0</v>
      </c>
      <c r="O238" s="286">
        <f>O239+O254+O273</f>
        <v>0</v>
      </c>
      <c r="P238" s="270"/>
      <c r="Q238" s="268">
        <f>R238/$C238</f>
        <v>0</v>
      </c>
      <c r="R238" s="286">
        <f>R239+R254+R273</f>
        <v>0</v>
      </c>
      <c r="S238" s="270"/>
      <c r="T238" s="268">
        <f>U238/$C238</f>
        <v>0</v>
      </c>
      <c r="U238" s="286">
        <f>U239+U254+U273</f>
        <v>0</v>
      </c>
      <c r="W238" s="390">
        <f t="shared" si="22"/>
        <v>1</v>
      </c>
      <c r="X238" s="391">
        <f t="shared" si="21"/>
        <v>0</v>
      </c>
      <c r="Y238" s="400"/>
      <c r="Z238" s="401"/>
    </row>
    <row r="239" spans="1:26" s="143" customFormat="1" x14ac:dyDescent="0.2">
      <c r="A239" s="274" t="s">
        <v>629</v>
      </c>
      <c r="B239" s="275" t="s">
        <v>630</v>
      </c>
      <c r="C239" s="276">
        <f>'Planilha orçamentária '!F238</f>
        <v>5203.3854140000003</v>
      </c>
      <c r="D239" s="277"/>
      <c r="E239" s="278">
        <v>0.8</v>
      </c>
      <c r="F239" s="293">
        <f>E239*$C239</f>
        <v>4162.7083312000004</v>
      </c>
      <c r="G239" s="280"/>
      <c r="H239" s="278">
        <v>0.2</v>
      </c>
      <c r="I239" s="293">
        <f>H239*$C239</f>
        <v>1040.6770828000001</v>
      </c>
      <c r="J239" s="281"/>
      <c r="K239" s="278"/>
      <c r="L239" s="292">
        <f>K239*$C239</f>
        <v>0</v>
      </c>
      <c r="M239" s="284"/>
      <c r="N239" s="282">
        <f>O239/$C239</f>
        <v>0</v>
      </c>
      <c r="O239" s="292">
        <f>SUM(O240:O245)</f>
        <v>0</v>
      </c>
      <c r="P239" s="281"/>
      <c r="Q239" s="282">
        <f>R239/$C239</f>
        <v>0</v>
      </c>
      <c r="R239" s="292">
        <f>SUM(R240:R245)</f>
        <v>0</v>
      </c>
      <c r="S239" s="281"/>
      <c r="T239" s="282">
        <f>U239/$C239</f>
        <v>0</v>
      </c>
      <c r="U239" s="292">
        <f>SUM(U240:U245)</f>
        <v>0</v>
      </c>
      <c r="W239" s="404">
        <f t="shared" si="22"/>
        <v>1</v>
      </c>
      <c r="X239" s="391">
        <f t="shared" si="21"/>
        <v>0</v>
      </c>
      <c r="Y239" s="405"/>
      <c r="Z239" s="406"/>
    </row>
    <row r="240" spans="1:26" s="224" customFormat="1" hidden="1" x14ac:dyDescent="0.2">
      <c r="A240" s="240" t="s">
        <v>631</v>
      </c>
      <c r="B240" s="241" t="s">
        <v>633</v>
      </c>
      <c r="C240" s="242">
        <f>'Planilha orçamentária '!Q239</f>
        <v>478.53234000000003</v>
      </c>
      <c r="D240" s="243"/>
      <c r="E240" s="244"/>
      <c r="F240" s="245"/>
      <c r="G240" s="246"/>
      <c r="H240" s="244"/>
      <c r="I240" s="245"/>
      <c r="J240" s="247"/>
      <c r="K240" s="244"/>
      <c r="L240" s="245"/>
      <c r="M240" s="248"/>
      <c r="N240" s="244"/>
      <c r="O240" s="245"/>
      <c r="P240" s="247"/>
      <c r="Q240" s="244"/>
      <c r="R240" s="245"/>
      <c r="S240" s="247"/>
      <c r="T240" s="244"/>
      <c r="U240" s="249"/>
      <c r="W240" s="394">
        <f t="shared" si="22"/>
        <v>0</v>
      </c>
      <c r="X240" s="391">
        <f t="shared" si="21"/>
        <v>-478.53234000000003</v>
      </c>
      <c r="Y240" s="395"/>
      <c r="Z240" s="396"/>
    </row>
    <row r="241" spans="1:26" s="224" customFormat="1" hidden="1" x14ac:dyDescent="0.2">
      <c r="A241" s="240" t="s">
        <v>634</v>
      </c>
      <c r="B241" s="241" t="s">
        <v>636</v>
      </c>
      <c r="C241" s="242">
        <f>'Planilha orçamentária '!Q240</f>
        <v>120.02349600000001</v>
      </c>
      <c r="D241" s="243"/>
      <c r="E241" s="244"/>
      <c r="F241" s="245"/>
      <c r="G241" s="246"/>
      <c r="H241" s="244"/>
      <c r="I241" s="245"/>
      <c r="J241" s="247"/>
      <c r="K241" s="244"/>
      <c r="L241" s="245"/>
      <c r="M241" s="248"/>
      <c r="N241" s="244"/>
      <c r="O241" s="245"/>
      <c r="P241" s="247"/>
      <c r="Q241" s="244"/>
      <c r="R241" s="245"/>
      <c r="S241" s="247"/>
      <c r="T241" s="244"/>
      <c r="U241" s="249"/>
      <c r="W241" s="394">
        <f t="shared" si="22"/>
        <v>0</v>
      </c>
      <c r="X241" s="391">
        <f t="shared" si="21"/>
        <v>-120.02349600000001</v>
      </c>
      <c r="Y241" s="395"/>
      <c r="Z241" s="396"/>
    </row>
    <row r="242" spans="1:26" s="224" customFormat="1" hidden="1" x14ac:dyDescent="0.2">
      <c r="A242" s="240" t="s">
        <v>637</v>
      </c>
      <c r="B242" s="241" t="s">
        <v>639</v>
      </c>
      <c r="C242" s="242">
        <f>'Planilha orçamentária '!Q241</f>
        <v>236.403156</v>
      </c>
      <c r="D242" s="243"/>
      <c r="E242" s="244"/>
      <c r="F242" s="245"/>
      <c r="G242" s="246"/>
      <c r="H242" s="244"/>
      <c r="I242" s="245"/>
      <c r="J242" s="247"/>
      <c r="K242" s="244"/>
      <c r="L242" s="245"/>
      <c r="M242" s="248"/>
      <c r="N242" s="244"/>
      <c r="O242" s="245"/>
      <c r="P242" s="247"/>
      <c r="Q242" s="244"/>
      <c r="R242" s="245"/>
      <c r="S242" s="247"/>
      <c r="T242" s="244"/>
      <c r="U242" s="249"/>
      <c r="W242" s="394">
        <f t="shared" si="22"/>
        <v>0</v>
      </c>
      <c r="X242" s="391">
        <f t="shared" si="21"/>
        <v>-236.403156</v>
      </c>
      <c r="Y242" s="395"/>
      <c r="Z242" s="396"/>
    </row>
    <row r="243" spans="1:26" s="224" customFormat="1" hidden="1" x14ac:dyDescent="0.2">
      <c r="A243" s="240" t="s">
        <v>640</v>
      </c>
      <c r="B243" s="241" t="s">
        <v>642</v>
      </c>
      <c r="C243" s="242">
        <f>'Planilha orçamentária '!Q242</f>
        <v>37.987609999999997</v>
      </c>
      <c r="D243" s="243"/>
      <c r="E243" s="244"/>
      <c r="F243" s="245"/>
      <c r="G243" s="246"/>
      <c r="H243" s="244"/>
      <c r="I243" s="245"/>
      <c r="J243" s="247"/>
      <c r="K243" s="244"/>
      <c r="L243" s="245"/>
      <c r="M243" s="248"/>
      <c r="N243" s="244"/>
      <c r="O243" s="245"/>
      <c r="P243" s="247"/>
      <c r="Q243" s="244"/>
      <c r="R243" s="245"/>
      <c r="S243" s="247"/>
      <c r="T243" s="244"/>
      <c r="U243" s="249"/>
      <c r="W243" s="394">
        <f t="shared" si="22"/>
        <v>0</v>
      </c>
      <c r="X243" s="391">
        <f t="shared" si="21"/>
        <v>-37.987609999999997</v>
      </c>
      <c r="Y243" s="395"/>
      <c r="Z243" s="396"/>
    </row>
    <row r="244" spans="1:26" s="224" customFormat="1" hidden="1" x14ac:dyDescent="0.2">
      <c r="A244" s="240" t="s">
        <v>643</v>
      </c>
      <c r="B244" s="241" t="s">
        <v>645</v>
      </c>
      <c r="C244" s="242">
        <f>'Planilha orçamentária '!Q243</f>
        <v>60.48272</v>
      </c>
      <c r="D244" s="243"/>
      <c r="E244" s="244"/>
      <c r="F244" s="245"/>
      <c r="G244" s="246"/>
      <c r="H244" s="244"/>
      <c r="I244" s="245"/>
      <c r="J244" s="247"/>
      <c r="K244" s="244"/>
      <c r="L244" s="245"/>
      <c r="M244" s="248"/>
      <c r="N244" s="244"/>
      <c r="O244" s="245"/>
      <c r="P244" s="247"/>
      <c r="Q244" s="244"/>
      <c r="R244" s="245"/>
      <c r="S244" s="247"/>
      <c r="T244" s="244"/>
      <c r="U244" s="249"/>
      <c r="W244" s="394">
        <f t="shared" si="22"/>
        <v>0</v>
      </c>
      <c r="X244" s="391">
        <f t="shared" si="21"/>
        <v>-60.48272</v>
      </c>
      <c r="Y244" s="395"/>
      <c r="Z244" s="396"/>
    </row>
    <row r="245" spans="1:26" s="224" customFormat="1" ht="25.5" hidden="1" x14ac:dyDescent="0.2">
      <c r="A245" s="240" t="s">
        <v>646</v>
      </c>
      <c r="B245" s="241" t="s">
        <v>648</v>
      </c>
      <c r="C245" s="242">
        <f>'Planilha orçamentária '!Q244</f>
        <v>57.508160000000004</v>
      </c>
      <c r="D245" s="243"/>
      <c r="E245" s="244"/>
      <c r="F245" s="245"/>
      <c r="G245" s="246"/>
      <c r="H245" s="244"/>
      <c r="I245" s="245"/>
      <c r="J245" s="247"/>
      <c r="K245" s="244"/>
      <c r="L245" s="245"/>
      <c r="M245" s="248"/>
      <c r="N245" s="244"/>
      <c r="O245" s="245"/>
      <c r="P245" s="247"/>
      <c r="Q245" s="244"/>
      <c r="R245" s="245"/>
      <c r="S245" s="247"/>
      <c r="T245" s="244"/>
      <c r="U245" s="249"/>
      <c r="W245" s="394">
        <f t="shared" si="22"/>
        <v>0</v>
      </c>
      <c r="X245" s="391">
        <f t="shared" si="21"/>
        <v>-57.508160000000004</v>
      </c>
      <c r="Y245" s="395"/>
      <c r="Z245" s="396"/>
    </row>
    <row r="246" spans="1:26" s="224" customFormat="1" hidden="1" x14ac:dyDescent="0.2">
      <c r="A246" s="240" t="s">
        <v>649</v>
      </c>
      <c r="B246" s="241" t="s">
        <v>651</v>
      </c>
      <c r="C246" s="242">
        <f>'Planilha orçamentária '!Q245</f>
        <v>42.908028000000002</v>
      </c>
      <c r="D246" s="243"/>
      <c r="E246" s="244"/>
      <c r="F246" s="245"/>
      <c r="G246" s="246"/>
      <c r="H246" s="244"/>
      <c r="I246" s="245"/>
      <c r="J246" s="247"/>
      <c r="K246" s="244"/>
      <c r="L246" s="245"/>
      <c r="M246" s="248"/>
      <c r="N246" s="244"/>
      <c r="O246" s="245"/>
      <c r="P246" s="247"/>
      <c r="Q246" s="244"/>
      <c r="R246" s="245"/>
      <c r="S246" s="247"/>
      <c r="T246" s="244"/>
      <c r="U246" s="249"/>
      <c r="W246" s="394">
        <f t="shared" si="22"/>
        <v>0</v>
      </c>
      <c r="X246" s="391">
        <f t="shared" si="21"/>
        <v>-42.908028000000002</v>
      </c>
      <c r="Y246" s="395"/>
      <c r="Z246" s="396"/>
    </row>
    <row r="247" spans="1:26" s="224" customFormat="1" ht="25.5" hidden="1" x14ac:dyDescent="0.2">
      <c r="A247" s="240" t="s">
        <v>652</v>
      </c>
      <c r="B247" s="241" t="s">
        <v>654</v>
      </c>
      <c r="C247" s="242">
        <f>'Planilha orçamentária '!Q246</f>
        <v>487.33208000000002</v>
      </c>
      <c r="D247" s="243"/>
      <c r="E247" s="244"/>
      <c r="F247" s="245"/>
      <c r="G247" s="246"/>
      <c r="H247" s="244"/>
      <c r="I247" s="245"/>
      <c r="J247" s="247"/>
      <c r="K247" s="244"/>
      <c r="L247" s="245"/>
      <c r="M247" s="248"/>
      <c r="N247" s="244"/>
      <c r="O247" s="245"/>
      <c r="P247" s="247"/>
      <c r="Q247" s="244"/>
      <c r="R247" s="245"/>
      <c r="S247" s="247"/>
      <c r="T247" s="244"/>
      <c r="U247" s="249"/>
      <c r="W247" s="394">
        <f t="shared" si="22"/>
        <v>0</v>
      </c>
      <c r="X247" s="391">
        <f t="shared" si="21"/>
        <v>-487.33208000000002</v>
      </c>
      <c r="Y247" s="395"/>
      <c r="Z247" s="396"/>
    </row>
    <row r="248" spans="1:26" s="224" customFormat="1" hidden="1" x14ac:dyDescent="0.2">
      <c r="A248" s="240" t="s">
        <v>655</v>
      </c>
      <c r="B248" s="241" t="s">
        <v>657</v>
      </c>
      <c r="C248" s="242">
        <f>'Planilha orçamentária '!Q247</f>
        <v>1288.9140300000001</v>
      </c>
      <c r="D248" s="243"/>
      <c r="E248" s="244"/>
      <c r="F248" s="245"/>
      <c r="G248" s="246"/>
      <c r="H248" s="244"/>
      <c r="I248" s="245"/>
      <c r="J248" s="247"/>
      <c r="K248" s="244"/>
      <c r="L248" s="245"/>
      <c r="M248" s="248"/>
      <c r="N248" s="244"/>
      <c r="O248" s="245"/>
      <c r="P248" s="247"/>
      <c r="Q248" s="244"/>
      <c r="R248" s="245"/>
      <c r="S248" s="247"/>
      <c r="T248" s="244"/>
      <c r="U248" s="249"/>
      <c r="W248" s="394">
        <f t="shared" si="22"/>
        <v>0</v>
      </c>
      <c r="X248" s="391">
        <f t="shared" si="21"/>
        <v>-1288.9140300000001</v>
      </c>
      <c r="Y248" s="395"/>
      <c r="Z248" s="396"/>
    </row>
    <row r="249" spans="1:26" s="224" customFormat="1" hidden="1" x14ac:dyDescent="0.2">
      <c r="A249" s="240" t="s">
        <v>658</v>
      </c>
      <c r="B249" s="241" t="s">
        <v>660</v>
      </c>
      <c r="C249" s="242">
        <f>'Planilha orçamentária '!Q248</f>
        <v>83.510772000000003</v>
      </c>
      <c r="D249" s="243"/>
      <c r="E249" s="244"/>
      <c r="F249" s="245"/>
      <c r="G249" s="246"/>
      <c r="H249" s="244"/>
      <c r="I249" s="245"/>
      <c r="J249" s="247"/>
      <c r="K249" s="244"/>
      <c r="L249" s="245"/>
      <c r="M249" s="248"/>
      <c r="N249" s="244"/>
      <c r="O249" s="245"/>
      <c r="P249" s="247"/>
      <c r="Q249" s="244"/>
      <c r="R249" s="245"/>
      <c r="S249" s="247"/>
      <c r="T249" s="244"/>
      <c r="U249" s="249"/>
      <c r="W249" s="394">
        <f t="shared" si="22"/>
        <v>0</v>
      </c>
      <c r="X249" s="391">
        <f t="shared" si="21"/>
        <v>-83.510772000000003</v>
      </c>
      <c r="Y249" s="395"/>
      <c r="Z249" s="396"/>
    </row>
    <row r="250" spans="1:26" s="224" customFormat="1" hidden="1" x14ac:dyDescent="0.2">
      <c r="A250" s="240" t="s">
        <v>661</v>
      </c>
      <c r="B250" s="241" t="s">
        <v>663</v>
      </c>
      <c r="C250" s="242">
        <f>'Planilha orçamentária '!Q249</f>
        <v>279.60864000000004</v>
      </c>
      <c r="D250" s="243"/>
      <c r="E250" s="244"/>
      <c r="F250" s="245"/>
      <c r="G250" s="246"/>
      <c r="H250" s="244"/>
      <c r="I250" s="245"/>
      <c r="J250" s="247"/>
      <c r="K250" s="244"/>
      <c r="L250" s="245"/>
      <c r="M250" s="248"/>
      <c r="N250" s="244"/>
      <c r="O250" s="245"/>
      <c r="P250" s="247"/>
      <c r="Q250" s="244"/>
      <c r="R250" s="245"/>
      <c r="S250" s="247"/>
      <c r="T250" s="244"/>
      <c r="U250" s="249"/>
      <c r="W250" s="394">
        <f t="shared" si="22"/>
        <v>0</v>
      </c>
      <c r="X250" s="391">
        <f t="shared" si="21"/>
        <v>-279.60864000000004</v>
      </c>
      <c r="Y250" s="395"/>
      <c r="Z250" s="396"/>
    </row>
    <row r="251" spans="1:26" s="224" customFormat="1" hidden="1" x14ac:dyDescent="0.2">
      <c r="A251" s="240" t="s">
        <v>664</v>
      </c>
      <c r="B251" s="241" t="s">
        <v>666</v>
      </c>
      <c r="C251" s="242">
        <f>'Planilha orçamentária '!Q250</f>
        <v>201.27856000000003</v>
      </c>
      <c r="D251" s="243"/>
      <c r="E251" s="244"/>
      <c r="F251" s="245"/>
      <c r="G251" s="246"/>
      <c r="H251" s="244"/>
      <c r="I251" s="245"/>
      <c r="J251" s="247"/>
      <c r="K251" s="244"/>
      <c r="L251" s="245"/>
      <c r="M251" s="248"/>
      <c r="N251" s="244"/>
      <c r="O251" s="245"/>
      <c r="P251" s="247"/>
      <c r="Q251" s="244"/>
      <c r="R251" s="245"/>
      <c r="S251" s="247"/>
      <c r="T251" s="244"/>
      <c r="U251" s="249"/>
      <c r="W251" s="394">
        <f t="shared" si="22"/>
        <v>0</v>
      </c>
      <c r="X251" s="391">
        <f t="shared" si="21"/>
        <v>-201.27856000000003</v>
      </c>
      <c r="Y251" s="395"/>
      <c r="Z251" s="396"/>
    </row>
    <row r="252" spans="1:26" s="224" customFormat="1" hidden="1" x14ac:dyDescent="0.2">
      <c r="A252" s="240" t="s">
        <v>667</v>
      </c>
      <c r="B252" s="241" t="s">
        <v>669</v>
      </c>
      <c r="C252" s="242">
        <f>'Planilha orçamentária '!Q251</f>
        <v>80.722121999999999</v>
      </c>
      <c r="D252" s="243"/>
      <c r="E252" s="244"/>
      <c r="F252" s="245"/>
      <c r="G252" s="246"/>
      <c r="H252" s="244"/>
      <c r="I252" s="245"/>
      <c r="J252" s="247"/>
      <c r="K252" s="244"/>
      <c r="L252" s="245"/>
      <c r="M252" s="248"/>
      <c r="N252" s="244"/>
      <c r="O252" s="245"/>
      <c r="P252" s="247"/>
      <c r="Q252" s="244"/>
      <c r="R252" s="245"/>
      <c r="S252" s="247"/>
      <c r="T252" s="244"/>
      <c r="U252" s="249"/>
      <c r="W252" s="394">
        <f t="shared" si="22"/>
        <v>0</v>
      </c>
      <c r="X252" s="391">
        <f t="shared" si="21"/>
        <v>-80.722121999999999</v>
      </c>
      <c r="Y252" s="395"/>
      <c r="Z252" s="396"/>
    </row>
    <row r="253" spans="1:26" s="224" customFormat="1" ht="25.5" hidden="1" x14ac:dyDescent="0.2">
      <c r="A253" s="240" t="s">
        <v>670</v>
      </c>
      <c r="B253" s="241" t="s">
        <v>1265</v>
      </c>
      <c r="C253" s="242">
        <f>'Planilha orçamentária '!Q252</f>
        <v>1748.1737000000001</v>
      </c>
      <c r="D253" s="243"/>
      <c r="E253" s="244"/>
      <c r="F253" s="245"/>
      <c r="G253" s="246"/>
      <c r="H253" s="244"/>
      <c r="I253" s="245"/>
      <c r="J253" s="247"/>
      <c r="K253" s="244"/>
      <c r="L253" s="245"/>
      <c r="M253" s="248"/>
      <c r="N253" s="244"/>
      <c r="O253" s="245"/>
      <c r="P253" s="247"/>
      <c r="Q253" s="244"/>
      <c r="R253" s="245"/>
      <c r="S253" s="247"/>
      <c r="T253" s="244"/>
      <c r="U253" s="249"/>
      <c r="W253" s="394">
        <f t="shared" si="22"/>
        <v>0</v>
      </c>
      <c r="X253" s="391">
        <f t="shared" si="21"/>
        <v>-1748.1737000000001</v>
      </c>
      <c r="Y253" s="395"/>
      <c r="Z253" s="396"/>
    </row>
    <row r="254" spans="1:26" s="226" customFormat="1" x14ac:dyDescent="0.2">
      <c r="A254" s="261" t="s">
        <v>672</v>
      </c>
      <c r="B254" s="262" t="s">
        <v>673</v>
      </c>
      <c r="C254" s="263">
        <f>'Planilha orçamentária '!F253</f>
        <v>6745.422106</v>
      </c>
      <c r="D254" s="264"/>
      <c r="E254" s="265">
        <v>1</v>
      </c>
      <c r="F254" s="271">
        <f>E254*$C254</f>
        <v>6745.422106</v>
      </c>
      <c r="G254" s="267"/>
      <c r="H254" s="265"/>
      <c r="I254" s="286">
        <f>H254*$C254</f>
        <v>0</v>
      </c>
      <c r="J254" s="270"/>
      <c r="K254" s="265"/>
      <c r="L254" s="271"/>
      <c r="M254" s="272"/>
      <c r="N254" s="265"/>
      <c r="O254" s="271"/>
      <c r="P254" s="270"/>
      <c r="Q254" s="265"/>
      <c r="R254" s="271"/>
      <c r="S254" s="270"/>
      <c r="T254" s="265"/>
      <c r="U254" s="273"/>
      <c r="W254" s="390">
        <f t="shared" si="22"/>
        <v>1</v>
      </c>
      <c r="X254" s="391">
        <f t="shared" si="21"/>
        <v>0</v>
      </c>
      <c r="Y254" s="400"/>
      <c r="Z254" s="401"/>
    </row>
    <row r="255" spans="1:26" s="224" customFormat="1" hidden="1" x14ac:dyDescent="0.2">
      <c r="A255" s="240" t="s">
        <v>674</v>
      </c>
      <c r="B255" s="241" t="s">
        <v>676</v>
      </c>
      <c r="C255" s="242">
        <f>'Planilha orçamentária '!Q254</f>
        <v>76.954346000000001</v>
      </c>
      <c r="D255" s="243"/>
      <c r="E255" s="244"/>
      <c r="F255" s="245"/>
      <c r="G255" s="246"/>
      <c r="H255" s="244"/>
      <c r="I255" s="245"/>
      <c r="J255" s="247"/>
      <c r="K255" s="244"/>
      <c r="L255" s="245"/>
      <c r="M255" s="248"/>
      <c r="N255" s="244"/>
      <c r="O255" s="245"/>
      <c r="P255" s="247"/>
      <c r="Q255" s="244"/>
      <c r="R255" s="245"/>
      <c r="S255" s="247"/>
      <c r="T255" s="244"/>
      <c r="U255" s="249"/>
      <c r="W255" s="394">
        <f t="shared" si="22"/>
        <v>0</v>
      </c>
      <c r="X255" s="391">
        <f t="shared" si="21"/>
        <v>-76.954346000000001</v>
      </c>
      <c r="Y255" s="395"/>
      <c r="Z255" s="396"/>
    </row>
    <row r="256" spans="1:26" s="224" customFormat="1" hidden="1" x14ac:dyDescent="0.2">
      <c r="A256" s="240" t="s">
        <v>677</v>
      </c>
      <c r="B256" s="241" t="s">
        <v>679</v>
      </c>
      <c r="C256" s="242">
        <f>'Planilha orçamentária '!Q255</f>
        <v>45.163736</v>
      </c>
      <c r="D256" s="243"/>
      <c r="E256" s="244"/>
      <c r="F256" s="245"/>
      <c r="G256" s="246"/>
      <c r="H256" s="244"/>
      <c r="I256" s="245"/>
      <c r="J256" s="247"/>
      <c r="K256" s="244"/>
      <c r="L256" s="245"/>
      <c r="M256" s="248"/>
      <c r="N256" s="244"/>
      <c r="O256" s="245"/>
      <c r="P256" s="247"/>
      <c r="Q256" s="244"/>
      <c r="R256" s="245"/>
      <c r="S256" s="247"/>
      <c r="T256" s="244"/>
      <c r="U256" s="249"/>
      <c r="W256" s="394">
        <f t="shared" si="22"/>
        <v>0</v>
      </c>
      <c r="X256" s="391">
        <f t="shared" si="21"/>
        <v>-45.163736</v>
      </c>
      <c r="Y256" s="395"/>
      <c r="Z256" s="396"/>
    </row>
    <row r="257" spans="1:26" s="224" customFormat="1" hidden="1" x14ac:dyDescent="0.2">
      <c r="A257" s="240" t="s">
        <v>680</v>
      </c>
      <c r="B257" s="241" t="s">
        <v>682</v>
      </c>
      <c r="C257" s="242">
        <f>'Planilha orçamentária '!Q256</f>
        <v>112.19048800000002</v>
      </c>
      <c r="D257" s="243"/>
      <c r="E257" s="244"/>
      <c r="F257" s="245"/>
      <c r="G257" s="246"/>
      <c r="H257" s="244"/>
      <c r="I257" s="245"/>
      <c r="J257" s="247"/>
      <c r="K257" s="244"/>
      <c r="L257" s="245"/>
      <c r="M257" s="248"/>
      <c r="N257" s="244"/>
      <c r="O257" s="245"/>
      <c r="P257" s="247"/>
      <c r="Q257" s="244"/>
      <c r="R257" s="245"/>
      <c r="S257" s="247"/>
      <c r="T257" s="244"/>
      <c r="U257" s="249"/>
      <c r="W257" s="394">
        <f t="shared" si="22"/>
        <v>0</v>
      </c>
      <c r="X257" s="391">
        <f t="shared" si="21"/>
        <v>-112.19048800000002</v>
      </c>
      <c r="Y257" s="395"/>
      <c r="Z257" s="396"/>
    </row>
    <row r="258" spans="1:26" s="224" customFormat="1" hidden="1" x14ac:dyDescent="0.2">
      <c r="A258" s="240" t="s">
        <v>683</v>
      </c>
      <c r="B258" s="241" t="s">
        <v>685</v>
      </c>
      <c r="C258" s="242">
        <f>'Planilha orçamentária '!Q257</f>
        <v>31.158516000000002</v>
      </c>
      <c r="D258" s="243"/>
      <c r="E258" s="244"/>
      <c r="F258" s="245"/>
      <c r="G258" s="246"/>
      <c r="H258" s="244"/>
      <c r="I258" s="245"/>
      <c r="J258" s="247"/>
      <c r="K258" s="244"/>
      <c r="L258" s="245"/>
      <c r="M258" s="248"/>
      <c r="N258" s="244"/>
      <c r="O258" s="245"/>
      <c r="P258" s="247"/>
      <c r="Q258" s="244"/>
      <c r="R258" s="245"/>
      <c r="S258" s="247"/>
      <c r="T258" s="244"/>
      <c r="U258" s="249"/>
      <c r="W258" s="394">
        <f t="shared" si="22"/>
        <v>0</v>
      </c>
      <c r="X258" s="391">
        <f t="shared" si="21"/>
        <v>-31.158516000000002</v>
      </c>
      <c r="Y258" s="395"/>
      <c r="Z258" s="396"/>
    </row>
    <row r="259" spans="1:26" s="224" customFormat="1" hidden="1" x14ac:dyDescent="0.2">
      <c r="A259" s="240" t="s">
        <v>686</v>
      </c>
      <c r="B259" s="241" t="s">
        <v>688</v>
      </c>
      <c r="C259" s="242">
        <f>'Planilha orçamentária '!Q258</f>
        <v>67.472936000000004</v>
      </c>
      <c r="D259" s="243"/>
      <c r="E259" s="244"/>
      <c r="F259" s="245"/>
      <c r="G259" s="246"/>
      <c r="H259" s="244"/>
      <c r="I259" s="245"/>
      <c r="J259" s="247"/>
      <c r="K259" s="244"/>
      <c r="L259" s="245"/>
      <c r="M259" s="248"/>
      <c r="N259" s="244"/>
      <c r="O259" s="245"/>
      <c r="P259" s="247"/>
      <c r="Q259" s="244"/>
      <c r="R259" s="245"/>
      <c r="S259" s="247"/>
      <c r="T259" s="244"/>
      <c r="U259" s="249"/>
      <c r="W259" s="394">
        <f t="shared" si="22"/>
        <v>0</v>
      </c>
      <c r="X259" s="391">
        <f t="shared" si="21"/>
        <v>-67.472936000000004</v>
      </c>
      <c r="Y259" s="395"/>
      <c r="Z259" s="396"/>
    </row>
    <row r="260" spans="1:26" s="224" customFormat="1" hidden="1" x14ac:dyDescent="0.2">
      <c r="A260" s="240" t="s">
        <v>689</v>
      </c>
      <c r="B260" s="241" t="s">
        <v>691</v>
      </c>
      <c r="C260" s="242">
        <f>'Planilha orçamentária '!Q259</f>
        <v>95.520558000000008</v>
      </c>
      <c r="D260" s="243"/>
      <c r="E260" s="244"/>
      <c r="F260" s="245"/>
      <c r="G260" s="246"/>
      <c r="H260" s="244"/>
      <c r="I260" s="245"/>
      <c r="J260" s="247"/>
      <c r="K260" s="244"/>
      <c r="L260" s="245"/>
      <c r="M260" s="248"/>
      <c r="N260" s="244"/>
      <c r="O260" s="245"/>
      <c r="P260" s="247"/>
      <c r="Q260" s="244"/>
      <c r="R260" s="245"/>
      <c r="S260" s="247"/>
      <c r="T260" s="244"/>
      <c r="U260" s="249"/>
      <c r="W260" s="394">
        <f t="shared" si="22"/>
        <v>0</v>
      </c>
      <c r="X260" s="391">
        <f t="shared" si="21"/>
        <v>-95.520558000000008</v>
      </c>
      <c r="Y260" s="395"/>
      <c r="Z260" s="396"/>
    </row>
    <row r="261" spans="1:26" s="224" customFormat="1" ht="25.5" hidden="1" x14ac:dyDescent="0.2">
      <c r="A261" s="240" t="s">
        <v>692</v>
      </c>
      <c r="B261" s="241" t="s">
        <v>694</v>
      </c>
      <c r="C261" s="242">
        <f>'Planilha orçamentária '!Q260</f>
        <v>227.88847800000002</v>
      </c>
      <c r="D261" s="243"/>
      <c r="E261" s="244"/>
      <c r="F261" s="245"/>
      <c r="G261" s="246"/>
      <c r="H261" s="244"/>
      <c r="I261" s="245"/>
      <c r="J261" s="247"/>
      <c r="K261" s="244"/>
      <c r="L261" s="245"/>
      <c r="M261" s="248"/>
      <c r="N261" s="244"/>
      <c r="O261" s="245"/>
      <c r="P261" s="247"/>
      <c r="Q261" s="244"/>
      <c r="R261" s="245"/>
      <c r="S261" s="247"/>
      <c r="T261" s="244"/>
      <c r="U261" s="249"/>
      <c r="W261" s="394">
        <f t="shared" si="22"/>
        <v>0</v>
      </c>
      <c r="X261" s="391">
        <f t="shared" si="21"/>
        <v>-227.88847800000002</v>
      </c>
      <c r="Y261" s="395"/>
      <c r="Z261" s="396"/>
    </row>
    <row r="262" spans="1:26" s="224" customFormat="1" hidden="1" x14ac:dyDescent="0.2">
      <c r="A262" s="240" t="s">
        <v>695</v>
      </c>
      <c r="B262" s="241" t="s">
        <v>697</v>
      </c>
      <c r="C262" s="242">
        <f>'Planilha orçamentária '!Q261</f>
        <v>103.465112</v>
      </c>
      <c r="D262" s="243"/>
      <c r="E262" s="244"/>
      <c r="F262" s="245"/>
      <c r="G262" s="246"/>
      <c r="H262" s="244"/>
      <c r="I262" s="245"/>
      <c r="J262" s="247"/>
      <c r="K262" s="244"/>
      <c r="L262" s="245"/>
      <c r="M262" s="248"/>
      <c r="N262" s="244"/>
      <c r="O262" s="245"/>
      <c r="P262" s="247"/>
      <c r="Q262" s="244"/>
      <c r="R262" s="245"/>
      <c r="S262" s="247"/>
      <c r="T262" s="244"/>
      <c r="U262" s="249"/>
      <c r="W262" s="394">
        <f t="shared" si="22"/>
        <v>0</v>
      </c>
      <c r="X262" s="391">
        <f t="shared" si="21"/>
        <v>-103.465112</v>
      </c>
      <c r="Y262" s="395"/>
      <c r="Z262" s="396"/>
    </row>
    <row r="263" spans="1:26" s="224" customFormat="1" ht="38.25" hidden="1" x14ac:dyDescent="0.2">
      <c r="A263" s="240" t="s">
        <v>698</v>
      </c>
      <c r="B263" s="241" t="s">
        <v>700</v>
      </c>
      <c r="C263" s="242">
        <f>'Planilha orçamentária '!Q262</f>
        <v>434.47167000000002</v>
      </c>
      <c r="D263" s="243"/>
      <c r="E263" s="244"/>
      <c r="F263" s="245"/>
      <c r="G263" s="246"/>
      <c r="H263" s="244"/>
      <c r="I263" s="245"/>
      <c r="J263" s="247"/>
      <c r="K263" s="244"/>
      <c r="L263" s="245"/>
      <c r="M263" s="248"/>
      <c r="N263" s="244"/>
      <c r="O263" s="245"/>
      <c r="P263" s="247"/>
      <c r="Q263" s="244"/>
      <c r="R263" s="245"/>
      <c r="S263" s="247"/>
      <c r="T263" s="244"/>
      <c r="U263" s="249"/>
      <c r="W263" s="394">
        <f t="shared" si="22"/>
        <v>0</v>
      </c>
      <c r="X263" s="391">
        <f t="shared" si="21"/>
        <v>-434.47167000000002</v>
      </c>
      <c r="Y263" s="395"/>
      <c r="Z263" s="396"/>
    </row>
    <row r="264" spans="1:26" s="224" customFormat="1" hidden="1" x14ac:dyDescent="0.2">
      <c r="A264" s="240" t="s">
        <v>701</v>
      </c>
      <c r="B264" s="241" t="s">
        <v>703</v>
      </c>
      <c r="C264" s="242">
        <f>'Planilha orçamentária '!Q263</f>
        <v>1559.8592639999999</v>
      </c>
      <c r="D264" s="243"/>
      <c r="E264" s="244"/>
      <c r="F264" s="245"/>
      <c r="G264" s="246"/>
      <c r="H264" s="244"/>
      <c r="I264" s="245"/>
      <c r="J264" s="247"/>
      <c r="K264" s="244"/>
      <c r="L264" s="245"/>
      <c r="M264" s="248"/>
      <c r="N264" s="244"/>
      <c r="O264" s="245"/>
      <c r="P264" s="247"/>
      <c r="Q264" s="244"/>
      <c r="R264" s="245"/>
      <c r="S264" s="247"/>
      <c r="T264" s="244"/>
      <c r="U264" s="249"/>
      <c r="W264" s="394">
        <f t="shared" si="22"/>
        <v>0</v>
      </c>
      <c r="X264" s="391">
        <f t="shared" si="21"/>
        <v>-1559.8592639999999</v>
      </c>
      <c r="Y264" s="395"/>
      <c r="Z264" s="396"/>
    </row>
    <row r="265" spans="1:26" s="224" customFormat="1" hidden="1" x14ac:dyDescent="0.2">
      <c r="A265" s="240" t="s">
        <v>704</v>
      </c>
      <c r="B265" s="241" t="s">
        <v>706</v>
      </c>
      <c r="C265" s="242">
        <f>'Planilha orçamentária '!Q264</f>
        <v>287.04504000000003</v>
      </c>
      <c r="D265" s="243"/>
      <c r="E265" s="244"/>
      <c r="F265" s="245"/>
      <c r="G265" s="246"/>
      <c r="H265" s="244"/>
      <c r="I265" s="245"/>
      <c r="J265" s="247"/>
      <c r="K265" s="244"/>
      <c r="L265" s="245"/>
      <c r="M265" s="248"/>
      <c r="N265" s="244"/>
      <c r="O265" s="245"/>
      <c r="P265" s="247"/>
      <c r="Q265" s="244"/>
      <c r="R265" s="245"/>
      <c r="S265" s="247"/>
      <c r="T265" s="244"/>
      <c r="U265" s="249"/>
      <c r="W265" s="394">
        <f t="shared" si="22"/>
        <v>0</v>
      </c>
      <c r="X265" s="391">
        <f t="shared" si="21"/>
        <v>-287.04504000000003</v>
      </c>
      <c r="Y265" s="395"/>
      <c r="Z265" s="396"/>
    </row>
    <row r="266" spans="1:26" s="223" customFormat="1" hidden="1" x14ac:dyDescent="0.2">
      <c r="A266" s="240" t="s">
        <v>707</v>
      </c>
      <c r="B266" s="241" t="s">
        <v>709</v>
      </c>
      <c r="C266" s="242">
        <f>'Planilha orçamentária '!Q265</f>
        <v>373.604736</v>
      </c>
      <c r="D266" s="243"/>
      <c r="E266" s="244"/>
      <c r="F266" s="245"/>
      <c r="G266" s="246"/>
      <c r="H266" s="244"/>
      <c r="I266" s="245"/>
      <c r="J266" s="247"/>
      <c r="K266" s="244"/>
      <c r="L266" s="245"/>
      <c r="M266" s="248"/>
      <c r="N266" s="244"/>
      <c r="O266" s="245"/>
      <c r="P266" s="247"/>
      <c r="Q266" s="244"/>
      <c r="R266" s="245"/>
      <c r="S266" s="247"/>
      <c r="T266" s="244"/>
      <c r="U266" s="249"/>
      <c r="W266" s="394">
        <f t="shared" si="22"/>
        <v>0</v>
      </c>
      <c r="X266" s="391">
        <f t="shared" si="21"/>
        <v>-373.604736</v>
      </c>
      <c r="Y266" s="402"/>
      <c r="Z266" s="403"/>
    </row>
    <row r="267" spans="1:26" s="224" customFormat="1" hidden="1" x14ac:dyDescent="0.2">
      <c r="A267" s="240" t="s">
        <v>710</v>
      </c>
      <c r="B267" s="241" t="s">
        <v>712</v>
      </c>
      <c r="C267" s="242">
        <f>'Planilha orçamentária '!Q266</f>
        <v>117.160482</v>
      </c>
      <c r="D267" s="243"/>
      <c r="E267" s="244"/>
      <c r="F267" s="245"/>
      <c r="G267" s="246"/>
      <c r="H267" s="244"/>
      <c r="I267" s="245"/>
      <c r="J267" s="247"/>
      <c r="K267" s="244"/>
      <c r="L267" s="245"/>
      <c r="M267" s="248"/>
      <c r="N267" s="244"/>
      <c r="O267" s="245"/>
      <c r="P267" s="247"/>
      <c r="Q267" s="244"/>
      <c r="R267" s="245"/>
      <c r="S267" s="247"/>
      <c r="T267" s="244"/>
      <c r="U267" s="249"/>
      <c r="W267" s="394">
        <f t="shared" si="22"/>
        <v>0</v>
      </c>
      <c r="X267" s="391">
        <f t="shared" si="21"/>
        <v>-117.160482</v>
      </c>
      <c r="Y267" s="395"/>
      <c r="Z267" s="396"/>
    </row>
    <row r="268" spans="1:26" s="224" customFormat="1" hidden="1" x14ac:dyDescent="0.2">
      <c r="A268" s="240" t="s">
        <v>713</v>
      </c>
      <c r="B268" s="241" t="s">
        <v>715</v>
      </c>
      <c r="C268" s="242">
        <f>'Planilha orçamentária '!Q267</f>
        <v>1929.2500399999999</v>
      </c>
      <c r="D268" s="243"/>
      <c r="E268" s="244"/>
      <c r="F268" s="245"/>
      <c r="G268" s="246"/>
      <c r="H268" s="244"/>
      <c r="I268" s="245"/>
      <c r="J268" s="247"/>
      <c r="K268" s="244"/>
      <c r="L268" s="245"/>
      <c r="M268" s="248"/>
      <c r="N268" s="244"/>
      <c r="O268" s="245"/>
      <c r="P268" s="247"/>
      <c r="Q268" s="244"/>
      <c r="R268" s="245"/>
      <c r="S268" s="247"/>
      <c r="T268" s="244"/>
      <c r="U268" s="249"/>
      <c r="W268" s="394">
        <f t="shared" si="22"/>
        <v>0</v>
      </c>
      <c r="X268" s="391">
        <f t="shared" si="21"/>
        <v>-1929.2500399999999</v>
      </c>
      <c r="Y268" s="395"/>
      <c r="Z268" s="396"/>
    </row>
    <row r="269" spans="1:26" s="224" customFormat="1" hidden="1" x14ac:dyDescent="0.2">
      <c r="A269" s="240" t="s">
        <v>716</v>
      </c>
      <c r="B269" s="241" t="s">
        <v>718</v>
      </c>
      <c r="C269" s="242">
        <f>'Planilha orçamentária '!Q268</f>
        <v>24.540120000000002</v>
      </c>
      <c r="D269" s="243"/>
      <c r="E269" s="244"/>
      <c r="F269" s="245"/>
      <c r="G269" s="246"/>
      <c r="H269" s="244"/>
      <c r="I269" s="245"/>
      <c r="J269" s="247"/>
      <c r="K269" s="244"/>
      <c r="L269" s="245"/>
      <c r="M269" s="248"/>
      <c r="N269" s="244"/>
      <c r="O269" s="245"/>
      <c r="P269" s="247"/>
      <c r="Q269" s="244"/>
      <c r="R269" s="245"/>
      <c r="S269" s="247"/>
      <c r="T269" s="244"/>
      <c r="U269" s="249"/>
      <c r="W269" s="394">
        <f t="shared" si="22"/>
        <v>0</v>
      </c>
      <c r="X269" s="391">
        <f t="shared" si="21"/>
        <v>-24.540120000000002</v>
      </c>
      <c r="Y269" s="395"/>
      <c r="Z269" s="396"/>
    </row>
    <row r="270" spans="1:26" s="224" customFormat="1" hidden="1" x14ac:dyDescent="0.2">
      <c r="A270" s="240" t="s">
        <v>719</v>
      </c>
      <c r="B270" s="241" t="s">
        <v>721</v>
      </c>
      <c r="C270" s="242">
        <f>'Planilha orçamentária '!Q269</f>
        <v>31.232880000000005</v>
      </c>
      <c r="D270" s="243"/>
      <c r="E270" s="244"/>
      <c r="F270" s="245"/>
      <c r="G270" s="246"/>
      <c r="H270" s="244"/>
      <c r="I270" s="245"/>
      <c r="J270" s="247"/>
      <c r="K270" s="244"/>
      <c r="L270" s="245"/>
      <c r="M270" s="248"/>
      <c r="N270" s="244"/>
      <c r="O270" s="245"/>
      <c r="P270" s="247"/>
      <c r="Q270" s="244"/>
      <c r="R270" s="245"/>
      <c r="S270" s="247"/>
      <c r="T270" s="244"/>
      <c r="U270" s="249"/>
      <c r="W270" s="394">
        <f t="shared" si="22"/>
        <v>0</v>
      </c>
      <c r="X270" s="391">
        <f t="shared" si="21"/>
        <v>-31.232880000000005</v>
      </c>
      <c r="Y270" s="395"/>
      <c r="Z270" s="396"/>
    </row>
    <row r="271" spans="1:26" s="224" customFormat="1" hidden="1" x14ac:dyDescent="0.2">
      <c r="A271" s="240" t="s">
        <v>722</v>
      </c>
      <c r="B271" s="241" t="s">
        <v>724</v>
      </c>
      <c r="C271" s="242">
        <f>'Planilha orçamentária '!Q270</f>
        <v>79.371175999999991</v>
      </c>
      <c r="D271" s="243"/>
      <c r="E271" s="244"/>
      <c r="F271" s="245"/>
      <c r="G271" s="246"/>
      <c r="H271" s="244"/>
      <c r="I271" s="245"/>
      <c r="J271" s="247"/>
      <c r="K271" s="244"/>
      <c r="L271" s="245"/>
      <c r="M271" s="248"/>
      <c r="N271" s="244"/>
      <c r="O271" s="245"/>
      <c r="P271" s="247"/>
      <c r="Q271" s="244"/>
      <c r="R271" s="245"/>
      <c r="S271" s="247"/>
      <c r="T271" s="244"/>
      <c r="U271" s="249"/>
      <c r="W271" s="394">
        <f t="shared" si="22"/>
        <v>0</v>
      </c>
      <c r="X271" s="391">
        <f t="shared" si="21"/>
        <v>-79.371175999999991</v>
      </c>
      <c r="Y271" s="395"/>
      <c r="Z271" s="396"/>
    </row>
    <row r="272" spans="1:26" s="224" customFormat="1" hidden="1" x14ac:dyDescent="0.2">
      <c r="A272" s="240" t="s">
        <v>725</v>
      </c>
      <c r="B272" s="241" t="s">
        <v>1266</v>
      </c>
      <c r="C272" s="242">
        <f>'Planilha orçamentária '!Q271</f>
        <v>1149.0725280000001</v>
      </c>
      <c r="D272" s="243"/>
      <c r="E272" s="244"/>
      <c r="F272" s="245"/>
      <c r="G272" s="246"/>
      <c r="H272" s="244"/>
      <c r="I272" s="245"/>
      <c r="J272" s="247"/>
      <c r="K272" s="244"/>
      <c r="L272" s="245"/>
      <c r="M272" s="248"/>
      <c r="N272" s="244"/>
      <c r="O272" s="245"/>
      <c r="P272" s="247"/>
      <c r="Q272" s="244"/>
      <c r="R272" s="245"/>
      <c r="S272" s="247"/>
      <c r="T272" s="244"/>
      <c r="U272" s="249"/>
      <c r="W272" s="394">
        <f t="shared" si="22"/>
        <v>0</v>
      </c>
      <c r="X272" s="391">
        <f t="shared" si="21"/>
        <v>-1149.0725280000001</v>
      </c>
      <c r="Y272" s="395"/>
      <c r="Z272" s="396"/>
    </row>
    <row r="273" spans="1:26" s="143" customFormat="1" x14ac:dyDescent="0.2">
      <c r="A273" s="274" t="s">
        <v>727</v>
      </c>
      <c r="B273" s="275" t="s">
        <v>728</v>
      </c>
      <c r="C273" s="276">
        <f>'Planilha orçamentária '!F272</f>
        <v>25931.48481704</v>
      </c>
      <c r="D273" s="277"/>
      <c r="E273" s="278">
        <v>1</v>
      </c>
      <c r="F273" s="293">
        <f>E273*$C273</f>
        <v>25931.48481704</v>
      </c>
      <c r="G273" s="280"/>
      <c r="H273" s="278"/>
      <c r="I273" s="283">
        <f>H273*$C273</f>
        <v>0</v>
      </c>
      <c r="J273" s="281"/>
      <c r="K273" s="278"/>
      <c r="L273" s="279"/>
      <c r="M273" s="284"/>
      <c r="N273" s="278"/>
      <c r="O273" s="279"/>
      <c r="P273" s="281"/>
      <c r="Q273" s="278"/>
      <c r="R273" s="279"/>
      <c r="S273" s="281"/>
      <c r="T273" s="278"/>
      <c r="U273" s="285"/>
      <c r="W273" s="404">
        <f t="shared" si="22"/>
        <v>1</v>
      </c>
      <c r="X273" s="391">
        <f t="shared" ref="X273:X336" si="23">F273+I273+L273+O273+R273-C273</f>
        <v>0</v>
      </c>
      <c r="Y273" s="405"/>
      <c r="Z273" s="406"/>
    </row>
    <row r="274" spans="1:26" s="224" customFormat="1" ht="25.5" hidden="1" x14ac:dyDescent="0.2">
      <c r="A274" s="240" t="s">
        <v>729</v>
      </c>
      <c r="B274" s="241" t="s">
        <v>731</v>
      </c>
      <c r="C274" s="242" t="e">
        <f>'Planilha orçamentária '!#REF!</f>
        <v>#REF!</v>
      </c>
      <c r="D274" s="243"/>
      <c r="E274" s="244"/>
      <c r="F274" s="245"/>
      <c r="G274" s="246"/>
      <c r="H274" s="244"/>
      <c r="I274" s="245"/>
      <c r="J274" s="247"/>
      <c r="K274" s="244"/>
      <c r="L274" s="245"/>
      <c r="M274" s="248"/>
      <c r="N274" s="244"/>
      <c r="O274" s="245"/>
      <c r="P274" s="247"/>
      <c r="Q274" s="244"/>
      <c r="R274" s="245"/>
      <c r="S274" s="247"/>
      <c r="T274" s="244"/>
      <c r="U274" s="249"/>
      <c r="W274" s="394">
        <f t="shared" ref="W274:W337" si="24">E274+H274+K274+N274+Q274+T274</f>
        <v>0</v>
      </c>
      <c r="X274" s="391" t="e">
        <f t="shared" si="23"/>
        <v>#REF!</v>
      </c>
      <c r="Y274" s="395"/>
      <c r="Z274" s="396"/>
    </row>
    <row r="275" spans="1:26" s="224" customFormat="1" ht="25.5" hidden="1" x14ac:dyDescent="0.2">
      <c r="A275" s="240" t="s">
        <v>732</v>
      </c>
      <c r="B275" s="241" t="s">
        <v>734</v>
      </c>
      <c r="C275" s="242">
        <f>'Planilha orçamentária '!Q273</f>
        <v>635.81220000000008</v>
      </c>
      <c r="D275" s="243"/>
      <c r="E275" s="244"/>
      <c r="F275" s="245"/>
      <c r="G275" s="246"/>
      <c r="H275" s="244"/>
      <c r="I275" s="245"/>
      <c r="J275" s="247"/>
      <c r="K275" s="244"/>
      <c r="L275" s="245"/>
      <c r="M275" s="248"/>
      <c r="N275" s="244"/>
      <c r="O275" s="245"/>
      <c r="P275" s="247"/>
      <c r="Q275" s="244"/>
      <c r="R275" s="245"/>
      <c r="S275" s="247"/>
      <c r="T275" s="244"/>
      <c r="U275" s="249"/>
      <c r="W275" s="394">
        <f t="shared" si="24"/>
        <v>0</v>
      </c>
      <c r="X275" s="391">
        <f t="shared" si="23"/>
        <v>-635.81220000000008</v>
      </c>
      <c r="Y275" s="395"/>
      <c r="Z275" s="396"/>
    </row>
    <row r="276" spans="1:26" s="224" customFormat="1" ht="38.25" hidden="1" x14ac:dyDescent="0.2">
      <c r="A276" s="240" t="s">
        <v>735</v>
      </c>
      <c r="B276" s="241" t="s">
        <v>736</v>
      </c>
      <c r="C276" s="242">
        <f>'Planilha orçamentária '!Q274</f>
        <v>2471.3953286400001</v>
      </c>
      <c r="D276" s="243"/>
      <c r="E276" s="244"/>
      <c r="F276" s="245"/>
      <c r="G276" s="246"/>
      <c r="H276" s="244"/>
      <c r="I276" s="245"/>
      <c r="J276" s="247"/>
      <c r="K276" s="244"/>
      <c r="L276" s="245"/>
      <c r="M276" s="248"/>
      <c r="N276" s="244"/>
      <c r="O276" s="245"/>
      <c r="P276" s="247"/>
      <c r="Q276" s="244"/>
      <c r="R276" s="245"/>
      <c r="S276" s="247"/>
      <c r="T276" s="244"/>
      <c r="U276" s="249"/>
      <c r="W276" s="394">
        <f t="shared" si="24"/>
        <v>0</v>
      </c>
      <c r="X276" s="391">
        <f t="shared" si="23"/>
        <v>-2471.3953286400001</v>
      </c>
      <c r="Y276" s="395"/>
      <c r="Z276" s="396"/>
    </row>
    <row r="277" spans="1:26" s="224" customFormat="1" ht="38.25" hidden="1" x14ac:dyDescent="0.2">
      <c r="A277" s="240" t="s">
        <v>737</v>
      </c>
      <c r="B277" s="241" t="s">
        <v>739</v>
      </c>
      <c r="C277" s="242">
        <f>'Planilha orçamentária '!Q275</f>
        <v>4326.8569460000008</v>
      </c>
      <c r="D277" s="243"/>
      <c r="E277" s="244"/>
      <c r="F277" s="245"/>
      <c r="G277" s="246"/>
      <c r="H277" s="244"/>
      <c r="I277" s="245"/>
      <c r="J277" s="247"/>
      <c r="K277" s="244"/>
      <c r="L277" s="245"/>
      <c r="M277" s="248"/>
      <c r="N277" s="244"/>
      <c r="O277" s="245"/>
      <c r="P277" s="247"/>
      <c r="Q277" s="244"/>
      <c r="R277" s="245"/>
      <c r="S277" s="247"/>
      <c r="T277" s="244"/>
      <c r="U277" s="249"/>
      <c r="W277" s="394">
        <f t="shared" si="24"/>
        <v>0</v>
      </c>
      <c r="X277" s="391">
        <f t="shared" si="23"/>
        <v>-4326.8569460000008</v>
      </c>
      <c r="Y277" s="395"/>
      <c r="Z277" s="396"/>
    </row>
    <row r="278" spans="1:26" s="224" customFormat="1" ht="25.5" hidden="1" x14ac:dyDescent="0.2">
      <c r="A278" s="240" t="s">
        <v>740</v>
      </c>
      <c r="B278" s="241" t="s">
        <v>742</v>
      </c>
      <c r="C278" s="242">
        <f>'Planilha orçamentária '!Q276</f>
        <v>265.16962999999998</v>
      </c>
      <c r="D278" s="243"/>
      <c r="E278" s="244"/>
      <c r="F278" s="245"/>
      <c r="G278" s="246"/>
      <c r="H278" s="244"/>
      <c r="I278" s="245"/>
      <c r="J278" s="247"/>
      <c r="K278" s="244"/>
      <c r="L278" s="245"/>
      <c r="M278" s="248"/>
      <c r="N278" s="244"/>
      <c r="O278" s="245"/>
      <c r="P278" s="247"/>
      <c r="Q278" s="244"/>
      <c r="R278" s="245"/>
      <c r="S278" s="247"/>
      <c r="T278" s="244"/>
      <c r="U278" s="249"/>
      <c r="W278" s="394">
        <f t="shared" si="24"/>
        <v>0</v>
      </c>
      <c r="X278" s="391">
        <f t="shared" si="23"/>
        <v>-265.16962999999998</v>
      </c>
      <c r="Y278" s="395"/>
      <c r="Z278" s="396"/>
    </row>
    <row r="279" spans="1:26" s="224" customFormat="1" hidden="1" x14ac:dyDescent="0.2">
      <c r="A279" s="240" t="s">
        <v>743</v>
      </c>
      <c r="B279" s="241" t="s">
        <v>745</v>
      </c>
      <c r="C279" s="242">
        <f>'Planilha orçamentária '!Q277</f>
        <v>1929.7755456</v>
      </c>
      <c r="D279" s="243"/>
      <c r="E279" s="244"/>
      <c r="F279" s="245"/>
      <c r="G279" s="246"/>
      <c r="H279" s="244"/>
      <c r="I279" s="245"/>
      <c r="J279" s="247"/>
      <c r="K279" s="244"/>
      <c r="L279" s="245"/>
      <c r="M279" s="248"/>
      <c r="N279" s="244"/>
      <c r="O279" s="245"/>
      <c r="P279" s="247"/>
      <c r="Q279" s="244"/>
      <c r="R279" s="245"/>
      <c r="S279" s="247"/>
      <c r="T279" s="244"/>
      <c r="U279" s="249"/>
      <c r="W279" s="394">
        <f t="shared" si="24"/>
        <v>0</v>
      </c>
      <c r="X279" s="391">
        <f t="shared" si="23"/>
        <v>-1929.7755456</v>
      </c>
      <c r="Y279" s="395"/>
      <c r="Z279" s="396"/>
    </row>
    <row r="280" spans="1:26" s="224" customFormat="1" hidden="1" x14ac:dyDescent="0.2">
      <c r="A280" s="240" t="s">
        <v>746</v>
      </c>
      <c r="B280" s="241" t="s">
        <v>265</v>
      </c>
      <c r="C280" s="242">
        <f>'Planilha orçamentária '!Q278</f>
        <v>319.92880080000003</v>
      </c>
      <c r="D280" s="243"/>
      <c r="E280" s="244"/>
      <c r="F280" s="245"/>
      <c r="G280" s="246"/>
      <c r="H280" s="244"/>
      <c r="I280" s="245"/>
      <c r="J280" s="247"/>
      <c r="K280" s="244"/>
      <c r="L280" s="245"/>
      <c r="M280" s="248"/>
      <c r="N280" s="244"/>
      <c r="O280" s="245"/>
      <c r="P280" s="247"/>
      <c r="Q280" s="244"/>
      <c r="R280" s="245"/>
      <c r="S280" s="247"/>
      <c r="T280" s="244"/>
      <c r="U280" s="249"/>
      <c r="W280" s="394">
        <f t="shared" si="24"/>
        <v>0</v>
      </c>
      <c r="X280" s="391">
        <f t="shared" si="23"/>
        <v>-319.92880080000003</v>
      </c>
      <c r="Y280" s="395"/>
      <c r="Z280" s="396"/>
    </row>
    <row r="281" spans="1:26" s="224" customFormat="1" ht="25.5" hidden="1" x14ac:dyDescent="0.2">
      <c r="A281" s="240" t="s">
        <v>747</v>
      </c>
      <c r="B281" s="241" t="s">
        <v>749</v>
      </c>
      <c r="C281" s="242">
        <f>'Planilha orçamentária '!Q279</f>
        <v>5800.6398800000015</v>
      </c>
      <c r="D281" s="243"/>
      <c r="E281" s="244"/>
      <c r="F281" s="245"/>
      <c r="G281" s="246"/>
      <c r="H281" s="244"/>
      <c r="I281" s="245"/>
      <c r="J281" s="247"/>
      <c r="K281" s="244"/>
      <c r="L281" s="245"/>
      <c r="M281" s="248"/>
      <c r="N281" s="244"/>
      <c r="O281" s="245"/>
      <c r="P281" s="247"/>
      <c r="Q281" s="244"/>
      <c r="R281" s="245"/>
      <c r="S281" s="247"/>
      <c r="T281" s="244"/>
      <c r="U281" s="249"/>
      <c r="W281" s="394">
        <f t="shared" si="24"/>
        <v>0</v>
      </c>
      <c r="X281" s="391">
        <f t="shared" si="23"/>
        <v>-5800.6398800000015</v>
      </c>
      <c r="Y281" s="395"/>
      <c r="Z281" s="396"/>
    </row>
    <row r="282" spans="1:26" s="224" customFormat="1" hidden="1" x14ac:dyDescent="0.2">
      <c r="A282" s="240" t="s">
        <v>750</v>
      </c>
      <c r="B282" s="241" t="s">
        <v>752</v>
      </c>
      <c r="C282" s="242">
        <f>'Planilha orçamentária '!Q280</f>
        <v>843.61000400000012</v>
      </c>
      <c r="D282" s="243"/>
      <c r="E282" s="244"/>
      <c r="F282" s="245"/>
      <c r="G282" s="246"/>
      <c r="H282" s="244"/>
      <c r="I282" s="245"/>
      <c r="J282" s="247"/>
      <c r="K282" s="244"/>
      <c r="L282" s="245"/>
      <c r="M282" s="248"/>
      <c r="N282" s="244"/>
      <c r="O282" s="245"/>
      <c r="P282" s="247"/>
      <c r="Q282" s="244"/>
      <c r="R282" s="245"/>
      <c r="S282" s="247"/>
      <c r="T282" s="244"/>
      <c r="U282" s="249"/>
      <c r="W282" s="394">
        <f t="shared" si="24"/>
        <v>0</v>
      </c>
      <c r="X282" s="391">
        <f t="shared" si="23"/>
        <v>-843.61000400000012</v>
      </c>
      <c r="Y282" s="395"/>
      <c r="Z282" s="396"/>
    </row>
    <row r="283" spans="1:26" s="224" customFormat="1" hidden="1" x14ac:dyDescent="0.2">
      <c r="A283" s="240" t="s">
        <v>753</v>
      </c>
      <c r="B283" s="241" t="s">
        <v>755</v>
      </c>
      <c r="C283" s="242">
        <f>'Planilha orçamentária '!Q281</f>
        <v>5763.9536400000006</v>
      </c>
      <c r="D283" s="243"/>
      <c r="E283" s="244"/>
      <c r="F283" s="245"/>
      <c r="G283" s="246"/>
      <c r="H283" s="244"/>
      <c r="I283" s="245"/>
      <c r="J283" s="247"/>
      <c r="K283" s="244"/>
      <c r="L283" s="245"/>
      <c r="M283" s="248"/>
      <c r="N283" s="244"/>
      <c r="O283" s="245"/>
      <c r="P283" s="247"/>
      <c r="Q283" s="244"/>
      <c r="R283" s="245"/>
      <c r="S283" s="247"/>
      <c r="T283" s="244"/>
      <c r="U283" s="249"/>
      <c r="W283" s="394">
        <f t="shared" si="24"/>
        <v>0</v>
      </c>
      <c r="X283" s="391">
        <f t="shared" si="23"/>
        <v>-5763.9536400000006</v>
      </c>
      <c r="Y283" s="395"/>
      <c r="Z283" s="396"/>
    </row>
    <row r="284" spans="1:26" s="224" customFormat="1" hidden="1" x14ac:dyDescent="0.2">
      <c r="A284" s="240" t="s">
        <v>756</v>
      </c>
      <c r="B284" s="241" t="s">
        <v>758</v>
      </c>
      <c r="C284" s="242">
        <f>'Planilha orçamentária '!Q282</f>
        <v>84.130471999999997</v>
      </c>
      <c r="D284" s="243"/>
      <c r="E284" s="244"/>
      <c r="F284" s="245"/>
      <c r="G284" s="246"/>
      <c r="H284" s="244"/>
      <c r="I284" s="245"/>
      <c r="J284" s="247"/>
      <c r="K284" s="244"/>
      <c r="L284" s="245"/>
      <c r="M284" s="248"/>
      <c r="N284" s="244"/>
      <c r="O284" s="245"/>
      <c r="P284" s="247"/>
      <c r="Q284" s="244"/>
      <c r="R284" s="245"/>
      <c r="S284" s="247"/>
      <c r="T284" s="244"/>
      <c r="U284" s="249"/>
      <c r="W284" s="394">
        <f t="shared" si="24"/>
        <v>0</v>
      </c>
      <c r="X284" s="391">
        <f t="shared" si="23"/>
        <v>-84.130471999999997</v>
      </c>
      <c r="Y284" s="395"/>
      <c r="Z284" s="396"/>
    </row>
    <row r="285" spans="1:26" s="223" customFormat="1" hidden="1" x14ac:dyDescent="0.2">
      <c r="A285" s="240" t="s">
        <v>759</v>
      </c>
      <c r="B285" s="241" t="s">
        <v>761</v>
      </c>
      <c r="C285" s="242">
        <f>'Planilha orçamentária '!Q283</f>
        <v>31.455972000000006</v>
      </c>
      <c r="D285" s="243"/>
      <c r="E285" s="244"/>
      <c r="F285" s="245"/>
      <c r="G285" s="246"/>
      <c r="H285" s="244"/>
      <c r="I285" s="245"/>
      <c r="J285" s="247"/>
      <c r="K285" s="244"/>
      <c r="L285" s="245"/>
      <c r="M285" s="248"/>
      <c r="N285" s="244"/>
      <c r="O285" s="245"/>
      <c r="P285" s="247"/>
      <c r="Q285" s="244"/>
      <c r="R285" s="245"/>
      <c r="S285" s="247"/>
      <c r="T285" s="244"/>
      <c r="U285" s="249"/>
      <c r="W285" s="394">
        <f t="shared" si="24"/>
        <v>0</v>
      </c>
      <c r="X285" s="391">
        <f t="shared" si="23"/>
        <v>-31.455972000000006</v>
      </c>
      <c r="Y285" s="402"/>
      <c r="Z285" s="403"/>
    </row>
    <row r="286" spans="1:26" s="224" customFormat="1" hidden="1" x14ac:dyDescent="0.2">
      <c r="A286" s="240" t="s">
        <v>762</v>
      </c>
      <c r="B286" s="241" t="s">
        <v>764</v>
      </c>
      <c r="C286" s="242">
        <f>'Planilha orçamentária '!Q284</f>
        <v>2236.6212400000004</v>
      </c>
      <c r="D286" s="243"/>
      <c r="E286" s="244"/>
      <c r="F286" s="245"/>
      <c r="G286" s="246"/>
      <c r="H286" s="244"/>
      <c r="I286" s="245"/>
      <c r="J286" s="247"/>
      <c r="K286" s="244"/>
      <c r="L286" s="245"/>
      <c r="M286" s="248"/>
      <c r="N286" s="244"/>
      <c r="O286" s="245"/>
      <c r="P286" s="247"/>
      <c r="Q286" s="244"/>
      <c r="R286" s="245"/>
      <c r="S286" s="247"/>
      <c r="T286" s="244"/>
      <c r="U286" s="249"/>
      <c r="W286" s="394">
        <f t="shared" si="24"/>
        <v>0</v>
      </c>
      <c r="X286" s="391">
        <f t="shared" si="23"/>
        <v>-2236.6212400000004</v>
      </c>
      <c r="Y286" s="395"/>
      <c r="Z286" s="396"/>
    </row>
    <row r="287" spans="1:26" s="224" customFormat="1" ht="25.5" hidden="1" x14ac:dyDescent="0.2">
      <c r="A287" s="240" t="s">
        <v>765</v>
      </c>
      <c r="B287" s="241" t="s">
        <v>767</v>
      </c>
      <c r="C287" s="242">
        <f>'Planilha orçamentária '!Q285</f>
        <v>638.39015199999994</v>
      </c>
      <c r="D287" s="243"/>
      <c r="E287" s="244"/>
      <c r="F287" s="245"/>
      <c r="G287" s="246"/>
      <c r="H287" s="244"/>
      <c r="I287" s="245"/>
      <c r="J287" s="247"/>
      <c r="K287" s="244"/>
      <c r="L287" s="245"/>
      <c r="M287" s="248"/>
      <c r="N287" s="244"/>
      <c r="O287" s="245"/>
      <c r="P287" s="247"/>
      <c r="Q287" s="244"/>
      <c r="R287" s="245"/>
      <c r="S287" s="247"/>
      <c r="T287" s="244"/>
      <c r="U287" s="249"/>
      <c r="W287" s="394">
        <f t="shared" si="24"/>
        <v>0</v>
      </c>
      <c r="X287" s="391">
        <f t="shared" si="23"/>
        <v>-638.39015199999994</v>
      </c>
      <c r="Y287" s="395"/>
      <c r="Z287" s="396"/>
    </row>
    <row r="288" spans="1:26" s="224" customFormat="1" ht="25.5" hidden="1" x14ac:dyDescent="0.2">
      <c r="A288" s="240" t="s">
        <v>768</v>
      </c>
      <c r="B288" s="241" t="s">
        <v>1267</v>
      </c>
      <c r="C288" s="242">
        <f>'Planilha orçamentária '!Q286</f>
        <v>265.16962999999998</v>
      </c>
      <c r="D288" s="243"/>
      <c r="E288" s="244"/>
      <c r="F288" s="245"/>
      <c r="G288" s="246"/>
      <c r="H288" s="244"/>
      <c r="I288" s="245"/>
      <c r="J288" s="247"/>
      <c r="K288" s="244"/>
      <c r="L288" s="245"/>
      <c r="M288" s="248"/>
      <c r="N288" s="244"/>
      <c r="O288" s="245"/>
      <c r="P288" s="247"/>
      <c r="Q288" s="244"/>
      <c r="R288" s="245"/>
      <c r="S288" s="247"/>
      <c r="T288" s="244"/>
      <c r="U288" s="249"/>
      <c r="W288" s="394">
        <f t="shared" si="24"/>
        <v>0</v>
      </c>
      <c r="X288" s="391">
        <f t="shared" si="23"/>
        <v>-265.16962999999998</v>
      </c>
      <c r="Y288" s="395"/>
      <c r="Z288" s="396"/>
    </row>
    <row r="289" spans="1:26" s="224" customFormat="1" hidden="1" x14ac:dyDescent="0.2">
      <c r="A289" s="240" t="s">
        <v>770</v>
      </c>
      <c r="B289" s="241" t="s">
        <v>1268</v>
      </c>
      <c r="C289" s="242">
        <f>'Planilha orçamentária '!Q287</f>
        <v>8.7253760000000007</v>
      </c>
      <c r="D289" s="243"/>
      <c r="E289" s="244"/>
      <c r="F289" s="245"/>
      <c r="G289" s="246"/>
      <c r="H289" s="244"/>
      <c r="I289" s="245"/>
      <c r="J289" s="247"/>
      <c r="K289" s="244"/>
      <c r="L289" s="245"/>
      <c r="M289" s="248"/>
      <c r="N289" s="244"/>
      <c r="O289" s="245"/>
      <c r="P289" s="247"/>
      <c r="Q289" s="244"/>
      <c r="R289" s="245"/>
      <c r="S289" s="247"/>
      <c r="T289" s="244"/>
      <c r="U289" s="249"/>
      <c r="W289" s="394">
        <f t="shared" si="24"/>
        <v>0</v>
      </c>
      <c r="X289" s="391">
        <f t="shared" si="23"/>
        <v>-8.7253760000000007</v>
      </c>
      <c r="Y289" s="395"/>
      <c r="Z289" s="396"/>
    </row>
    <row r="290" spans="1:26" s="224" customFormat="1" hidden="1" x14ac:dyDescent="0.2">
      <c r="A290" s="240" t="s">
        <v>772</v>
      </c>
      <c r="B290" s="241" t="s">
        <v>774</v>
      </c>
      <c r="C290" s="242">
        <f>'Planilha orçamentária '!Q288</f>
        <v>309.85000000000002</v>
      </c>
      <c r="D290" s="243"/>
      <c r="E290" s="244"/>
      <c r="F290" s="245"/>
      <c r="G290" s="246"/>
      <c r="H290" s="244"/>
      <c r="I290" s="245"/>
      <c r="J290" s="247"/>
      <c r="K290" s="244"/>
      <c r="L290" s="245"/>
      <c r="M290" s="248"/>
      <c r="N290" s="244"/>
      <c r="O290" s="245"/>
      <c r="P290" s="247"/>
      <c r="Q290" s="244"/>
      <c r="R290" s="245"/>
      <c r="S290" s="247"/>
      <c r="T290" s="244"/>
      <c r="U290" s="249"/>
      <c r="W290" s="394">
        <f t="shared" si="24"/>
        <v>0</v>
      </c>
      <c r="X290" s="391">
        <f t="shared" si="23"/>
        <v>-309.85000000000002</v>
      </c>
      <c r="Y290" s="395"/>
      <c r="Z290" s="396"/>
    </row>
    <row r="291" spans="1:26" s="229" customFormat="1" x14ac:dyDescent="0.2">
      <c r="A291" s="261" t="s">
        <v>775</v>
      </c>
      <c r="B291" s="262" t="s">
        <v>776</v>
      </c>
      <c r="C291" s="263">
        <f>'Planilha orçamentária '!F289</f>
        <v>126953.11637066001</v>
      </c>
      <c r="D291" s="264"/>
      <c r="E291" s="265">
        <f>F291/$C291</f>
        <v>2.5435632084619558E-2</v>
      </c>
      <c r="F291" s="271">
        <f>F292+F296+F345</f>
        <v>3229.13276</v>
      </c>
      <c r="G291" s="267"/>
      <c r="H291" s="265">
        <f>I291/$C291</f>
        <v>0.14618465518730708</v>
      </c>
      <c r="I291" s="271">
        <f>I292+I296+I345</f>
        <v>18558.597541599003</v>
      </c>
      <c r="J291" s="270"/>
      <c r="K291" s="265">
        <f>L291/$C291</f>
        <v>0.14618465518730708</v>
      </c>
      <c r="L291" s="271">
        <f>L292+L296+L345</f>
        <v>18558.597541599003</v>
      </c>
      <c r="M291" s="272"/>
      <c r="N291" s="265">
        <f>O291/$C291</f>
        <v>0.3898257471661522</v>
      </c>
      <c r="O291" s="271">
        <f>O292+O296+O345</f>
        <v>49489.593444264006</v>
      </c>
      <c r="P291" s="270"/>
      <c r="Q291" s="265">
        <f>R291/$C291</f>
        <v>0.29236931037461417</v>
      </c>
      <c r="R291" s="271">
        <f>R292+R296+R345</f>
        <v>37117.195083198007</v>
      </c>
      <c r="S291" s="270"/>
      <c r="T291" s="268">
        <f>U291/$C291</f>
        <v>0</v>
      </c>
      <c r="U291" s="286">
        <f>U292+U296+U345</f>
        <v>0</v>
      </c>
      <c r="W291" s="390">
        <f t="shared" si="24"/>
        <v>1</v>
      </c>
      <c r="X291" s="391">
        <f t="shared" si="23"/>
        <v>0</v>
      </c>
      <c r="Y291" s="392"/>
      <c r="Z291" s="393"/>
    </row>
    <row r="292" spans="1:26" s="143" customFormat="1" x14ac:dyDescent="0.2">
      <c r="A292" s="274" t="s">
        <v>777</v>
      </c>
      <c r="B292" s="275" t="s">
        <v>778</v>
      </c>
      <c r="C292" s="276">
        <f>'Planilha orçamentária '!F290</f>
        <v>3229.13276</v>
      </c>
      <c r="D292" s="277"/>
      <c r="E292" s="278">
        <v>1</v>
      </c>
      <c r="F292" s="293">
        <f>SUM(F293:F298)</f>
        <v>3229.13276</v>
      </c>
      <c r="G292" s="280"/>
      <c r="H292" s="278"/>
      <c r="I292" s="279"/>
      <c r="J292" s="281"/>
      <c r="K292" s="278"/>
      <c r="L292" s="279"/>
      <c r="M292" s="284"/>
      <c r="N292" s="278"/>
      <c r="O292" s="279"/>
      <c r="P292" s="281"/>
      <c r="Q292" s="278"/>
      <c r="R292" s="279"/>
      <c r="S292" s="281"/>
      <c r="T292" s="278"/>
      <c r="U292" s="285"/>
      <c r="W292" s="404">
        <f t="shared" si="24"/>
        <v>1</v>
      </c>
      <c r="X292" s="391">
        <f t="shared" si="23"/>
        <v>0</v>
      </c>
      <c r="Y292" s="405"/>
      <c r="Z292" s="406"/>
    </row>
    <row r="293" spans="1:26" s="224" customFormat="1" ht="25.5" hidden="1" x14ac:dyDescent="0.2">
      <c r="A293" s="240" t="s">
        <v>779</v>
      </c>
      <c r="B293" s="241" t="s">
        <v>781</v>
      </c>
      <c r="C293" s="242">
        <f>'Planilha orçamentária '!Q291</f>
        <v>2828.9304999999999</v>
      </c>
      <c r="D293" s="243"/>
      <c r="E293" s="244">
        <v>1</v>
      </c>
      <c r="F293" s="245">
        <f>E293*C293</f>
        <v>2828.9304999999999</v>
      </c>
      <c r="G293" s="246"/>
      <c r="H293" s="244"/>
      <c r="I293" s="245"/>
      <c r="J293" s="247"/>
      <c r="K293" s="244"/>
      <c r="L293" s="245"/>
      <c r="M293" s="248"/>
      <c r="N293" s="244"/>
      <c r="O293" s="245"/>
      <c r="P293" s="247"/>
      <c r="Q293" s="244"/>
      <c r="R293" s="245"/>
      <c r="S293" s="247"/>
      <c r="T293" s="244"/>
      <c r="U293" s="249"/>
      <c r="W293" s="394">
        <f t="shared" si="24"/>
        <v>1</v>
      </c>
      <c r="X293" s="391">
        <f t="shared" si="23"/>
        <v>0</v>
      </c>
      <c r="Y293" s="395"/>
      <c r="Z293" s="396"/>
    </row>
    <row r="294" spans="1:26" s="224" customFormat="1" ht="25.5" hidden="1" x14ac:dyDescent="0.2">
      <c r="A294" s="240" t="s">
        <v>782</v>
      </c>
      <c r="B294" s="241" t="s">
        <v>784</v>
      </c>
      <c r="C294" s="242">
        <f>'Planilha orçamentária '!Q292</f>
        <v>201.09265000000002</v>
      </c>
      <c r="D294" s="243"/>
      <c r="E294" s="244">
        <v>1</v>
      </c>
      <c r="F294" s="245">
        <f t="shared" ref="F294:F295" si="25">E294*C294</f>
        <v>201.09265000000002</v>
      </c>
      <c r="G294" s="246"/>
      <c r="H294" s="244"/>
      <c r="I294" s="245"/>
      <c r="J294" s="247"/>
      <c r="K294" s="244"/>
      <c r="L294" s="245"/>
      <c r="M294" s="248"/>
      <c r="N294" s="244"/>
      <c r="O294" s="245"/>
      <c r="P294" s="247"/>
      <c r="Q294" s="244"/>
      <c r="R294" s="245"/>
      <c r="S294" s="247"/>
      <c r="T294" s="244"/>
      <c r="U294" s="249"/>
      <c r="W294" s="394">
        <f t="shared" si="24"/>
        <v>1</v>
      </c>
      <c r="X294" s="391">
        <f t="shared" si="23"/>
        <v>0</v>
      </c>
      <c r="Y294" s="395"/>
      <c r="Z294" s="396"/>
    </row>
    <row r="295" spans="1:26" s="224" customFormat="1" ht="25.5" hidden="1" x14ac:dyDescent="0.2">
      <c r="A295" s="240" t="s">
        <v>785</v>
      </c>
      <c r="B295" s="241" t="s">
        <v>787</v>
      </c>
      <c r="C295" s="242">
        <f>'Planilha orçamentária '!Q293</f>
        <v>199.10961</v>
      </c>
      <c r="D295" s="243"/>
      <c r="E295" s="244">
        <v>1</v>
      </c>
      <c r="F295" s="245">
        <f t="shared" si="25"/>
        <v>199.10961</v>
      </c>
      <c r="G295" s="246"/>
      <c r="H295" s="244"/>
      <c r="I295" s="245"/>
      <c r="J295" s="247"/>
      <c r="K295" s="244"/>
      <c r="L295" s="245"/>
      <c r="M295" s="248"/>
      <c r="N295" s="244"/>
      <c r="O295" s="245"/>
      <c r="P295" s="247"/>
      <c r="Q295" s="244"/>
      <c r="R295" s="245"/>
      <c r="S295" s="247"/>
      <c r="T295" s="244"/>
      <c r="U295" s="249"/>
      <c r="W295" s="394">
        <f t="shared" si="24"/>
        <v>1</v>
      </c>
      <c r="X295" s="391">
        <f t="shared" si="23"/>
        <v>0</v>
      </c>
      <c r="Y295" s="395"/>
      <c r="Z295" s="396"/>
    </row>
    <row r="296" spans="1:26" s="226" customFormat="1" x14ac:dyDescent="0.2">
      <c r="A296" s="261" t="s">
        <v>788</v>
      </c>
      <c r="B296" s="262" t="s">
        <v>789</v>
      </c>
      <c r="C296" s="263">
        <f>'Planilha orçamentária '!F294</f>
        <v>84312.83818358001</v>
      </c>
      <c r="D296" s="264"/>
      <c r="E296" s="265"/>
      <c r="F296" s="271"/>
      <c r="G296" s="267"/>
      <c r="H296" s="265">
        <v>0.15</v>
      </c>
      <c r="I296" s="271">
        <f>H296*$C296</f>
        <v>12646.925727537002</v>
      </c>
      <c r="J296" s="270"/>
      <c r="K296" s="265">
        <v>0.15</v>
      </c>
      <c r="L296" s="271">
        <f>K296*$C296</f>
        <v>12646.925727537002</v>
      </c>
      <c r="M296" s="272"/>
      <c r="N296" s="265">
        <v>0.4</v>
      </c>
      <c r="O296" s="271">
        <f>N296*$C296</f>
        <v>33725.135273432003</v>
      </c>
      <c r="P296" s="270"/>
      <c r="Q296" s="265">
        <v>0.3</v>
      </c>
      <c r="R296" s="271">
        <f>Q296*$C296</f>
        <v>25293.851455074004</v>
      </c>
      <c r="S296" s="270"/>
      <c r="T296" s="265"/>
      <c r="U296" s="273"/>
      <c r="W296" s="390">
        <f t="shared" si="24"/>
        <v>1</v>
      </c>
      <c r="X296" s="391">
        <f t="shared" si="23"/>
        <v>0</v>
      </c>
      <c r="Y296" s="400"/>
      <c r="Z296" s="401"/>
    </row>
    <row r="297" spans="1:26" s="223" customFormat="1" ht="38.25" hidden="1" x14ac:dyDescent="0.2">
      <c r="A297" s="240" t="s">
        <v>790</v>
      </c>
      <c r="B297" s="241" t="s">
        <v>792</v>
      </c>
      <c r="C297" s="242">
        <f>'Planilha orçamentária '!Q295</f>
        <v>2141.7687185999998</v>
      </c>
      <c r="D297" s="243"/>
      <c r="E297" s="244"/>
      <c r="F297" s="245"/>
      <c r="G297" s="246"/>
      <c r="H297" s="244"/>
      <c r="I297" s="245"/>
      <c r="J297" s="247"/>
      <c r="K297" s="244"/>
      <c r="L297" s="245"/>
      <c r="M297" s="248"/>
      <c r="N297" s="244"/>
      <c r="O297" s="245"/>
      <c r="P297" s="247"/>
      <c r="Q297" s="244"/>
      <c r="R297" s="245"/>
      <c r="S297" s="247"/>
      <c r="T297" s="244"/>
      <c r="U297" s="249"/>
      <c r="W297" s="394">
        <f t="shared" si="24"/>
        <v>0</v>
      </c>
      <c r="X297" s="391">
        <f t="shared" si="23"/>
        <v>-2141.7687185999998</v>
      </c>
      <c r="Y297" s="402"/>
      <c r="Z297" s="403"/>
    </row>
    <row r="298" spans="1:26" s="224" customFormat="1" ht="38.25" hidden="1" x14ac:dyDescent="0.2">
      <c r="A298" s="240" t="s">
        <v>793</v>
      </c>
      <c r="B298" s="241" t="s">
        <v>794</v>
      </c>
      <c r="C298" s="242">
        <f>'Planilha orçamentária '!Q296</f>
        <v>532.08160852000003</v>
      </c>
      <c r="D298" s="243"/>
      <c r="E298" s="244"/>
      <c r="F298" s="245"/>
      <c r="G298" s="246"/>
      <c r="H298" s="244"/>
      <c r="I298" s="245"/>
      <c r="J298" s="247"/>
      <c r="K298" s="244"/>
      <c r="L298" s="245"/>
      <c r="M298" s="248"/>
      <c r="N298" s="244"/>
      <c r="O298" s="245"/>
      <c r="P298" s="247"/>
      <c r="Q298" s="244"/>
      <c r="R298" s="245"/>
      <c r="S298" s="247"/>
      <c r="T298" s="244"/>
      <c r="U298" s="249"/>
      <c r="W298" s="394">
        <f t="shared" si="24"/>
        <v>0</v>
      </c>
      <c r="X298" s="391">
        <f t="shared" si="23"/>
        <v>-532.08160852000003</v>
      </c>
      <c r="Y298" s="395"/>
      <c r="Z298" s="396"/>
    </row>
    <row r="299" spans="1:26" s="224" customFormat="1" ht="38.25" hidden="1" x14ac:dyDescent="0.2">
      <c r="A299" s="240" t="s">
        <v>795</v>
      </c>
      <c r="B299" s="241" t="s">
        <v>796</v>
      </c>
      <c r="C299" s="242">
        <f>'Planilha orçamentária '!Q297</f>
        <v>369.08067811999996</v>
      </c>
      <c r="D299" s="243"/>
      <c r="E299" s="244"/>
      <c r="F299" s="245"/>
      <c r="G299" s="246"/>
      <c r="H299" s="244"/>
      <c r="I299" s="245"/>
      <c r="J299" s="247"/>
      <c r="K299" s="244"/>
      <c r="L299" s="245"/>
      <c r="M299" s="248"/>
      <c r="N299" s="244"/>
      <c r="O299" s="245"/>
      <c r="P299" s="247"/>
      <c r="Q299" s="244"/>
      <c r="R299" s="245"/>
      <c r="S299" s="247"/>
      <c r="T299" s="244"/>
      <c r="U299" s="249"/>
      <c r="W299" s="394">
        <f t="shared" si="24"/>
        <v>0</v>
      </c>
      <c r="X299" s="391">
        <f t="shared" si="23"/>
        <v>-369.08067811999996</v>
      </c>
      <c r="Y299" s="395"/>
      <c r="Z299" s="396"/>
    </row>
    <row r="300" spans="1:26" s="224" customFormat="1" ht="38.25" hidden="1" x14ac:dyDescent="0.2">
      <c r="A300" s="240" t="s">
        <v>797</v>
      </c>
      <c r="B300" s="241" t="s">
        <v>798</v>
      </c>
      <c r="C300" s="242">
        <f>'Planilha orçamentária '!Q298</f>
        <v>913.75781308000001</v>
      </c>
      <c r="D300" s="243"/>
      <c r="E300" s="244"/>
      <c r="F300" s="245"/>
      <c r="G300" s="246"/>
      <c r="H300" s="244"/>
      <c r="I300" s="245"/>
      <c r="J300" s="247"/>
      <c r="K300" s="244"/>
      <c r="L300" s="245"/>
      <c r="M300" s="248"/>
      <c r="N300" s="244"/>
      <c r="O300" s="245"/>
      <c r="P300" s="247"/>
      <c r="Q300" s="244"/>
      <c r="R300" s="245"/>
      <c r="S300" s="247"/>
      <c r="T300" s="244"/>
      <c r="U300" s="249"/>
      <c r="W300" s="394">
        <f t="shared" si="24"/>
        <v>0</v>
      </c>
      <c r="X300" s="391">
        <f t="shared" si="23"/>
        <v>-913.75781308000001</v>
      </c>
      <c r="Y300" s="395"/>
      <c r="Z300" s="396"/>
    </row>
    <row r="301" spans="1:26" s="224" customFormat="1" ht="38.25" hidden="1" x14ac:dyDescent="0.2">
      <c r="A301" s="240" t="s">
        <v>799</v>
      </c>
      <c r="B301" s="241" t="s">
        <v>800</v>
      </c>
      <c r="C301" s="242">
        <f>'Planilha orçamentária '!Q299</f>
        <v>1240.6064319599998</v>
      </c>
      <c r="D301" s="243"/>
      <c r="E301" s="244"/>
      <c r="F301" s="245"/>
      <c r="G301" s="246"/>
      <c r="H301" s="244"/>
      <c r="I301" s="245"/>
      <c r="J301" s="247"/>
      <c r="K301" s="244"/>
      <c r="L301" s="245"/>
      <c r="M301" s="248"/>
      <c r="N301" s="244"/>
      <c r="O301" s="245"/>
      <c r="P301" s="247"/>
      <c r="Q301" s="244"/>
      <c r="R301" s="245"/>
      <c r="S301" s="247"/>
      <c r="T301" s="244"/>
      <c r="U301" s="249"/>
      <c r="W301" s="394">
        <f t="shared" si="24"/>
        <v>0</v>
      </c>
      <c r="X301" s="391">
        <f t="shared" si="23"/>
        <v>-1240.6064319599998</v>
      </c>
      <c r="Y301" s="395"/>
      <c r="Z301" s="396"/>
    </row>
    <row r="302" spans="1:26" s="224" customFormat="1" ht="38.25" hidden="1" x14ac:dyDescent="0.2">
      <c r="A302" s="240" t="s">
        <v>801</v>
      </c>
      <c r="B302" s="241" t="s">
        <v>803</v>
      </c>
      <c r="C302" s="242">
        <f>'Planilha orçamentária '!Q300</f>
        <v>1533.80310992</v>
      </c>
      <c r="D302" s="243"/>
      <c r="E302" s="244"/>
      <c r="F302" s="245"/>
      <c r="G302" s="246"/>
      <c r="H302" s="244"/>
      <c r="I302" s="245"/>
      <c r="J302" s="247"/>
      <c r="K302" s="244"/>
      <c r="L302" s="245"/>
      <c r="M302" s="248"/>
      <c r="N302" s="244"/>
      <c r="O302" s="245"/>
      <c r="P302" s="247"/>
      <c r="Q302" s="244"/>
      <c r="R302" s="245"/>
      <c r="S302" s="247"/>
      <c r="T302" s="244"/>
      <c r="U302" s="249"/>
      <c r="W302" s="394">
        <f t="shared" si="24"/>
        <v>0</v>
      </c>
      <c r="X302" s="391">
        <f t="shared" si="23"/>
        <v>-1533.80310992</v>
      </c>
      <c r="Y302" s="395"/>
      <c r="Z302" s="396"/>
    </row>
    <row r="303" spans="1:26" s="223" customFormat="1" ht="38.25" hidden="1" x14ac:dyDescent="0.2">
      <c r="A303" s="240" t="s">
        <v>804</v>
      </c>
      <c r="B303" s="241" t="s">
        <v>805</v>
      </c>
      <c r="C303" s="242">
        <f>'Planilha orçamentária '!Q301</f>
        <v>378.89746976000004</v>
      </c>
      <c r="D303" s="243"/>
      <c r="E303" s="244"/>
      <c r="F303" s="245"/>
      <c r="G303" s="246"/>
      <c r="H303" s="244"/>
      <c r="I303" s="245"/>
      <c r="J303" s="247"/>
      <c r="K303" s="244"/>
      <c r="L303" s="245"/>
      <c r="M303" s="248"/>
      <c r="N303" s="244"/>
      <c r="O303" s="245"/>
      <c r="P303" s="247"/>
      <c r="Q303" s="244"/>
      <c r="R303" s="245"/>
      <c r="S303" s="247"/>
      <c r="T303" s="244"/>
      <c r="U303" s="249"/>
      <c r="W303" s="394">
        <f t="shared" si="24"/>
        <v>0</v>
      </c>
      <c r="X303" s="391">
        <f t="shared" si="23"/>
        <v>-378.89746976000004</v>
      </c>
      <c r="Y303" s="402"/>
      <c r="Z303" s="403"/>
    </row>
    <row r="304" spans="1:26" s="224" customFormat="1" ht="38.25" hidden="1" x14ac:dyDescent="0.2">
      <c r="A304" s="240" t="s">
        <v>806</v>
      </c>
      <c r="B304" s="241" t="s">
        <v>807</v>
      </c>
      <c r="C304" s="242">
        <f>'Planilha orçamentária '!Q302</f>
        <v>573.95027568</v>
      </c>
      <c r="D304" s="243"/>
      <c r="E304" s="244"/>
      <c r="F304" s="245"/>
      <c r="G304" s="246"/>
      <c r="H304" s="244"/>
      <c r="I304" s="245"/>
      <c r="J304" s="247"/>
      <c r="K304" s="244"/>
      <c r="L304" s="245"/>
      <c r="M304" s="248"/>
      <c r="N304" s="244"/>
      <c r="O304" s="245"/>
      <c r="P304" s="247"/>
      <c r="Q304" s="244"/>
      <c r="R304" s="245"/>
      <c r="S304" s="247"/>
      <c r="T304" s="244"/>
      <c r="U304" s="249"/>
      <c r="W304" s="394">
        <f t="shared" si="24"/>
        <v>0</v>
      </c>
      <c r="X304" s="391">
        <f t="shared" si="23"/>
        <v>-573.95027568</v>
      </c>
      <c r="Y304" s="395"/>
      <c r="Z304" s="396"/>
    </row>
    <row r="305" spans="1:26" s="224" customFormat="1" ht="38.25" hidden="1" x14ac:dyDescent="0.2">
      <c r="A305" s="240" t="s">
        <v>808</v>
      </c>
      <c r="B305" s="241" t="s">
        <v>809</v>
      </c>
      <c r="C305" s="242">
        <f>'Planilha orçamentária '!Q303</f>
        <v>982.73612431999993</v>
      </c>
      <c r="D305" s="243"/>
      <c r="E305" s="244"/>
      <c r="F305" s="245"/>
      <c r="G305" s="246"/>
      <c r="H305" s="244"/>
      <c r="I305" s="245"/>
      <c r="J305" s="247"/>
      <c r="K305" s="244"/>
      <c r="L305" s="245"/>
      <c r="M305" s="248"/>
      <c r="N305" s="244"/>
      <c r="O305" s="245"/>
      <c r="P305" s="247"/>
      <c r="Q305" s="244"/>
      <c r="R305" s="245"/>
      <c r="S305" s="247"/>
      <c r="T305" s="244"/>
      <c r="U305" s="249"/>
      <c r="W305" s="394">
        <f t="shared" si="24"/>
        <v>0</v>
      </c>
      <c r="X305" s="391">
        <f t="shared" si="23"/>
        <v>-982.73612431999993</v>
      </c>
      <c r="Y305" s="395"/>
      <c r="Z305" s="396"/>
    </row>
    <row r="306" spans="1:26" s="224" customFormat="1" ht="38.25" hidden="1" x14ac:dyDescent="0.2">
      <c r="A306" s="240" t="s">
        <v>810</v>
      </c>
      <c r="B306" s="241" t="s">
        <v>811</v>
      </c>
      <c r="C306" s="242">
        <f>'Planilha orçamentária '!Q304</f>
        <v>580.95536447999996</v>
      </c>
      <c r="D306" s="243"/>
      <c r="E306" s="244"/>
      <c r="F306" s="245"/>
      <c r="G306" s="246"/>
      <c r="H306" s="244"/>
      <c r="I306" s="245"/>
      <c r="J306" s="247"/>
      <c r="K306" s="244"/>
      <c r="L306" s="245"/>
      <c r="M306" s="248"/>
      <c r="N306" s="244"/>
      <c r="O306" s="245"/>
      <c r="P306" s="247"/>
      <c r="Q306" s="244"/>
      <c r="R306" s="245"/>
      <c r="S306" s="247"/>
      <c r="T306" s="244"/>
      <c r="U306" s="249"/>
      <c r="W306" s="394">
        <f t="shared" si="24"/>
        <v>0</v>
      </c>
      <c r="X306" s="391">
        <f t="shared" si="23"/>
        <v>-580.95536447999996</v>
      </c>
      <c r="Y306" s="395"/>
      <c r="Z306" s="396"/>
    </row>
    <row r="307" spans="1:26" s="224" customFormat="1" ht="38.25" hidden="1" x14ac:dyDescent="0.2">
      <c r="A307" s="240" t="s">
        <v>812</v>
      </c>
      <c r="B307" s="241" t="s">
        <v>814</v>
      </c>
      <c r="C307" s="242">
        <f>'Planilha orçamentária '!Q305</f>
        <v>1837.8504870000002</v>
      </c>
      <c r="D307" s="243"/>
      <c r="E307" s="244"/>
      <c r="F307" s="245"/>
      <c r="G307" s="246"/>
      <c r="H307" s="244"/>
      <c r="I307" s="245"/>
      <c r="J307" s="247"/>
      <c r="K307" s="244"/>
      <c r="L307" s="245"/>
      <c r="M307" s="248"/>
      <c r="N307" s="244"/>
      <c r="O307" s="245"/>
      <c r="P307" s="247"/>
      <c r="Q307" s="244"/>
      <c r="R307" s="245"/>
      <c r="S307" s="247"/>
      <c r="T307" s="244"/>
      <c r="U307" s="249"/>
      <c r="W307" s="394">
        <f t="shared" si="24"/>
        <v>0</v>
      </c>
      <c r="X307" s="391">
        <f t="shared" si="23"/>
        <v>-1837.8504870000002</v>
      </c>
      <c r="Y307" s="395"/>
      <c r="Z307" s="396"/>
    </row>
    <row r="308" spans="1:26" s="224" customFormat="1" ht="38.25" hidden="1" x14ac:dyDescent="0.2">
      <c r="A308" s="240" t="s">
        <v>815</v>
      </c>
      <c r="B308" s="241" t="s">
        <v>817</v>
      </c>
      <c r="C308" s="242">
        <f>'Planilha orçamentária '!Q306</f>
        <v>526.94330400000001</v>
      </c>
      <c r="D308" s="243"/>
      <c r="E308" s="244"/>
      <c r="F308" s="245"/>
      <c r="G308" s="246"/>
      <c r="H308" s="244"/>
      <c r="I308" s="245"/>
      <c r="J308" s="247"/>
      <c r="K308" s="244"/>
      <c r="L308" s="245"/>
      <c r="M308" s="248"/>
      <c r="N308" s="244"/>
      <c r="O308" s="245"/>
      <c r="P308" s="247"/>
      <c r="Q308" s="244"/>
      <c r="R308" s="245"/>
      <c r="S308" s="247"/>
      <c r="T308" s="244"/>
      <c r="U308" s="249"/>
      <c r="W308" s="394">
        <f t="shared" si="24"/>
        <v>0</v>
      </c>
      <c r="X308" s="391">
        <f t="shared" si="23"/>
        <v>-526.94330400000001</v>
      </c>
      <c r="Y308" s="395"/>
      <c r="Z308" s="396"/>
    </row>
    <row r="309" spans="1:26" s="224" customFormat="1" ht="25.5" hidden="1" x14ac:dyDescent="0.2">
      <c r="A309" s="240" t="s">
        <v>818</v>
      </c>
      <c r="B309" s="241" t="s">
        <v>820</v>
      </c>
      <c r="C309" s="242">
        <f>'Planilha orçamentária '!Q307</f>
        <v>179.36596800000001</v>
      </c>
      <c r="D309" s="243"/>
      <c r="E309" s="244"/>
      <c r="F309" s="245"/>
      <c r="G309" s="246"/>
      <c r="H309" s="244"/>
      <c r="I309" s="245"/>
      <c r="J309" s="247"/>
      <c r="K309" s="244"/>
      <c r="L309" s="245"/>
      <c r="M309" s="248"/>
      <c r="N309" s="244"/>
      <c r="O309" s="245"/>
      <c r="P309" s="247"/>
      <c r="Q309" s="244"/>
      <c r="R309" s="245"/>
      <c r="S309" s="247"/>
      <c r="T309" s="244"/>
      <c r="U309" s="249"/>
      <c r="W309" s="394">
        <f t="shared" si="24"/>
        <v>0</v>
      </c>
      <c r="X309" s="391">
        <f t="shared" si="23"/>
        <v>-179.36596800000001</v>
      </c>
      <c r="Y309" s="395"/>
      <c r="Z309" s="396"/>
    </row>
    <row r="310" spans="1:26" s="224" customFormat="1" ht="25.5" hidden="1" x14ac:dyDescent="0.2">
      <c r="A310" s="240" t="s">
        <v>821</v>
      </c>
      <c r="B310" s="241" t="s">
        <v>823</v>
      </c>
      <c r="C310" s="242">
        <f>'Planilha orçamentária '!Q308</f>
        <v>2855.26775</v>
      </c>
      <c r="D310" s="243"/>
      <c r="E310" s="244"/>
      <c r="F310" s="245"/>
      <c r="G310" s="246"/>
      <c r="H310" s="244"/>
      <c r="I310" s="245"/>
      <c r="J310" s="247"/>
      <c r="K310" s="244"/>
      <c r="L310" s="245"/>
      <c r="M310" s="248"/>
      <c r="N310" s="244"/>
      <c r="O310" s="245"/>
      <c r="P310" s="247"/>
      <c r="Q310" s="244"/>
      <c r="R310" s="245"/>
      <c r="S310" s="247"/>
      <c r="T310" s="244"/>
      <c r="U310" s="249"/>
      <c r="W310" s="394">
        <f t="shared" si="24"/>
        <v>0</v>
      </c>
      <c r="X310" s="391">
        <f t="shared" si="23"/>
        <v>-2855.26775</v>
      </c>
      <c r="Y310" s="395"/>
      <c r="Z310" s="396"/>
    </row>
    <row r="311" spans="1:26" s="224" customFormat="1" ht="25.5" hidden="1" x14ac:dyDescent="0.2">
      <c r="A311" s="240" t="s">
        <v>824</v>
      </c>
      <c r="B311" s="241" t="s">
        <v>826</v>
      </c>
      <c r="C311" s="242">
        <f>'Planilha orçamentária '!Q309</f>
        <v>127.21201600000001</v>
      </c>
      <c r="D311" s="243"/>
      <c r="E311" s="244"/>
      <c r="F311" s="245"/>
      <c r="G311" s="246"/>
      <c r="H311" s="244"/>
      <c r="I311" s="245"/>
      <c r="J311" s="247"/>
      <c r="K311" s="244"/>
      <c r="L311" s="245"/>
      <c r="M311" s="248"/>
      <c r="N311" s="244"/>
      <c r="O311" s="245"/>
      <c r="P311" s="247"/>
      <c r="Q311" s="244"/>
      <c r="R311" s="245"/>
      <c r="S311" s="247"/>
      <c r="T311" s="244"/>
      <c r="U311" s="249"/>
      <c r="W311" s="394">
        <f t="shared" si="24"/>
        <v>0</v>
      </c>
      <c r="X311" s="391">
        <f t="shared" si="23"/>
        <v>-127.21201600000001</v>
      </c>
      <c r="Y311" s="395"/>
      <c r="Z311" s="396"/>
    </row>
    <row r="312" spans="1:26" s="224" customFormat="1" ht="25.5" hidden="1" x14ac:dyDescent="0.2">
      <c r="A312" s="240" t="s">
        <v>827</v>
      </c>
      <c r="B312" s="241" t="s">
        <v>829</v>
      </c>
      <c r="C312" s="242">
        <f>'Planilha orçamentária '!Q310</f>
        <v>62.614488000000001</v>
      </c>
      <c r="D312" s="243"/>
      <c r="E312" s="244"/>
      <c r="F312" s="245"/>
      <c r="G312" s="246"/>
      <c r="H312" s="244"/>
      <c r="I312" s="245"/>
      <c r="J312" s="247"/>
      <c r="K312" s="244"/>
      <c r="L312" s="245"/>
      <c r="M312" s="248"/>
      <c r="N312" s="244"/>
      <c r="O312" s="245"/>
      <c r="P312" s="247"/>
      <c r="Q312" s="244"/>
      <c r="R312" s="245"/>
      <c r="S312" s="247"/>
      <c r="T312" s="244"/>
      <c r="U312" s="249"/>
      <c r="W312" s="394">
        <f t="shared" si="24"/>
        <v>0</v>
      </c>
      <c r="X312" s="391">
        <f t="shared" si="23"/>
        <v>-62.614488000000001</v>
      </c>
      <c r="Y312" s="395"/>
      <c r="Z312" s="396"/>
    </row>
    <row r="313" spans="1:26" s="223" customFormat="1" ht="25.5" hidden="1" x14ac:dyDescent="0.2">
      <c r="A313" s="240" t="s">
        <v>830</v>
      </c>
      <c r="B313" s="241" t="s">
        <v>832</v>
      </c>
      <c r="C313" s="242">
        <f>'Planilha orçamentária '!Q311</f>
        <v>12200.405719999999</v>
      </c>
      <c r="D313" s="243"/>
      <c r="E313" s="244"/>
      <c r="F313" s="245"/>
      <c r="G313" s="246"/>
      <c r="H313" s="244"/>
      <c r="I313" s="245"/>
      <c r="J313" s="247"/>
      <c r="K313" s="244"/>
      <c r="L313" s="245"/>
      <c r="M313" s="248"/>
      <c r="N313" s="244"/>
      <c r="O313" s="245"/>
      <c r="P313" s="247"/>
      <c r="Q313" s="244"/>
      <c r="R313" s="245"/>
      <c r="S313" s="247"/>
      <c r="T313" s="244"/>
      <c r="U313" s="249"/>
      <c r="W313" s="394">
        <f t="shared" si="24"/>
        <v>0</v>
      </c>
      <c r="X313" s="391">
        <f t="shared" si="23"/>
        <v>-12200.405719999999</v>
      </c>
      <c r="Y313" s="402"/>
      <c r="Z313" s="403"/>
    </row>
    <row r="314" spans="1:26" s="224" customFormat="1" ht="51" hidden="1" x14ac:dyDescent="0.2">
      <c r="A314" s="240" t="s">
        <v>833</v>
      </c>
      <c r="B314" s="241" t="s">
        <v>835</v>
      </c>
      <c r="C314" s="242">
        <f>'Planilha orçamentária '!Q312</f>
        <v>1264.31194</v>
      </c>
      <c r="D314" s="243"/>
      <c r="E314" s="244"/>
      <c r="F314" s="245"/>
      <c r="G314" s="246"/>
      <c r="H314" s="244"/>
      <c r="I314" s="245"/>
      <c r="J314" s="247"/>
      <c r="K314" s="244"/>
      <c r="L314" s="245"/>
      <c r="M314" s="248"/>
      <c r="N314" s="244"/>
      <c r="O314" s="245"/>
      <c r="P314" s="247"/>
      <c r="Q314" s="244"/>
      <c r="R314" s="245"/>
      <c r="S314" s="247"/>
      <c r="T314" s="244"/>
      <c r="U314" s="249"/>
      <c r="W314" s="394">
        <f t="shared" si="24"/>
        <v>0</v>
      </c>
      <c r="X314" s="391">
        <f t="shared" si="23"/>
        <v>-1264.31194</v>
      </c>
      <c r="Y314" s="395"/>
      <c r="Z314" s="396"/>
    </row>
    <row r="315" spans="1:26" s="224" customFormat="1" ht="38.25" hidden="1" x14ac:dyDescent="0.2">
      <c r="A315" s="240" t="s">
        <v>836</v>
      </c>
      <c r="B315" s="241" t="s">
        <v>838</v>
      </c>
      <c r="C315" s="242">
        <f>'Planilha orçamentária '!Q313</f>
        <v>1097.86052</v>
      </c>
      <c r="D315" s="243"/>
      <c r="E315" s="244"/>
      <c r="F315" s="245"/>
      <c r="G315" s="246"/>
      <c r="H315" s="244"/>
      <c r="I315" s="245"/>
      <c r="J315" s="247"/>
      <c r="K315" s="244"/>
      <c r="L315" s="245"/>
      <c r="M315" s="248"/>
      <c r="N315" s="244"/>
      <c r="O315" s="245"/>
      <c r="P315" s="247"/>
      <c r="Q315" s="244"/>
      <c r="R315" s="245"/>
      <c r="S315" s="247"/>
      <c r="T315" s="244"/>
      <c r="U315" s="249"/>
      <c r="W315" s="394">
        <f t="shared" si="24"/>
        <v>0</v>
      </c>
      <c r="X315" s="391">
        <f t="shared" si="23"/>
        <v>-1097.86052</v>
      </c>
      <c r="Y315" s="395"/>
      <c r="Z315" s="396"/>
    </row>
    <row r="316" spans="1:26" s="224" customFormat="1" ht="51" hidden="1" x14ac:dyDescent="0.2">
      <c r="A316" s="240" t="s">
        <v>839</v>
      </c>
      <c r="B316" s="241" t="s">
        <v>841</v>
      </c>
      <c r="C316" s="242">
        <f>'Planilha orçamentária '!Q314</f>
        <v>1999.6851420000003</v>
      </c>
      <c r="D316" s="243"/>
      <c r="E316" s="244"/>
      <c r="F316" s="245"/>
      <c r="G316" s="246"/>
      <c r="H316" s="244"/>
      <c r="I316" s="245"/>
      <c r="J316" s="247"/>
      <c r="K316" s="244"/>
      <c r="L316" s="245"/>
      <c r="M316" s="248"/>
      <c r="N316" s="244"/>
      <c r="O316" s="245"/>
      <c r="P316" s="247"/>
      <c r="Q316" s="244"/>
      <c r="R316" s="245"/>
      <c r="S316" s="247"/>
      <c r="T316" s="244"/>
      <c r="U316" s="249"/>
      <c r="W316" s="394">
        <f t="shared" si="24"/>
        <v>0</v>
      </c>
      <c r="X316" s="391">
        <f t="shared" si="23"/>
        <v>-1999.6851420000003</v>
      </c>
      <c r="Y316" s="395"/>
      <c r="Z316" s="396"/>
    </row>
    <row r="317" spans="1:26" s="224" customFormat="1" ht="25.5" hidden="1" x14ac:dyDescent="0.2">
      <c r="A317" s="240" t="s">
        <v>842</v>
      </c>
      <c r="B317" s="241" t="s">
        <v>844</v>
      </c>
      <c r="C317" s="242">
        <f>'Planilha orçamentária '!Q315</f>
        <v>439.04505600000005</v>
      </c>
      <c r="D317" s="243"/>
      <c r="E317" s="244"/>
      <c r="F317" s="245"/>
      <c r="G317" s="246"/>
      <c r="H317" s="244"/>
      <c r="I317" s="245"/>
      <c r="J317" s="247"/>
      <c r="K317" s="244"/>
      <c r="L317" s="245"/>
      <c r="M317" s="248"/>
      <c r="N317" s="244"/>
      <c r="O317" s="245"/>
      <c r="P317" s="247"/>
      <c r="Q317" s="244"/>
      <c r="R317" s="245"/>
      <c r="S317" s="247"/>
      <c r="T317" s="244"/>
      <c r="U317" s="249"/>
      <c r="W317" s="394">
        <f t="shared" si="24"/>
        <v>0</v>
      </c>
      <c r="X317" s="391">
        <f t="shared" si="23"/>
        <v>-439.04505600000005</v>
      </c>
      <c r="Y317" s="395"/>
      <c r="Z317" s="396"/>
    </row>
    <row r="318" spans="1:26" s="224" customFormat="1" ht="25.5" hidden="1" x14ac:dyDescent="0.2">
      <c r="A318" s="240" t="s">
        <v>845</v>
      </c>
      <c r="B318" s="241" t="s">
        <v>847</v>
      </c>
      <c r="C318" s="242">
        <f>'Planilha orçamentária '!Q316</f>
        <v>57.458584000000002</v>
      </c>
      <c r="D318" s="243"/>
      <c r="E318" s="244"/>
      <c r="F318" s="245"/>
      <c r="G318" s="246"/>
      <c r="H318" s="244"/>
      <c r="I318" s="245"/>
      <c r="J318" s="247"/>
      <c r="K318" s="244"/>
      <c r="L318" s="245"/>
      <c r="M318" s="248"/>
      <c r="N318" s="244"/>
      <c r="O318" s="245"/>
      <c r="P318" s="247"/>
      <c r="Q318" s="244"/>
      <c r="R318" s="245"/>
      <c r="S318" s="247"/>
      <c r="T318" s="244"/>
      <c r="U318" s="249"/>
      <c r="W318" s="394">
        <f t="shared" si="24"/>
        <v>0</v>
      </c>
      <c r="X318" s="391">
        <f t="shared" si="23"/>
        <v>-57.458584000000002</v>
      </c>
      <c r="Y318" s="395"/>
      <c r="Z318" s="396"/>
    </row>
    <row r="319" spans="1:26" s="224" customFormat="1" ht="25.5" hidden="1" x14ac:dyDescent="0.2">
      <c r="A319" s="240" t="s">
        <v>848</v>
      </c>
      <c r="B319" s="241" t="s">
        <v>850</v>
      </c>
      <c r="C319" s="242">
        <f>'Planilha orçamentária '!Q317</f>
        <v>110.00914399999999</v>
      </c>
      <c r="D319" s="243"/>
      <c r="E319" s="244"/>
      <c r="F319" s="245"/>
      <c r="G319" s="246"/>
      <c r="H319" s="244"/>
      <c r="I319" s="245"/>
      <c r="J319" s="247"/>
      <c r="K319" s="244"/>
      <c r="L319" s="245"/>
      <c r="M319" s="248"/>
      <c r="N319" s="244"/>
      <c r="O319" s="245"/>
      <c r="P319" s="247"/>
      <c r="Q319" s="244"/>
      <c r="R319" s="245"/>
      <c r="S319" s="247"/>
      <c r="T319" s="244"/>
      <c r="U319" s="249"/>
      <c r="W319" s="394">
        <f t="shared" si="24"/>
        <v>0</v>
      </c>
      <c r="X319" s="391">
        <f t="shared" si="23"/>
        <v>-110.00914399999999</v>
      </c>
      <c r="Y319" s="395"/>
      <c r="Z319" s="396"/>
    </row>
    <row r="320" spans="1:26" s="224" customFormat="1" ht="25.5" hidden="1" x14ac:dyDescent="0.2">
      <c r="A320" s="240" t="s">
        <v>851</v>
      </c>
      <c r="B320" s="241" t="s">
        <v>853</v>
      </c>
      <c r="C320" s="242">
        <f>'Planilha orçamentária '!Q318</f>
        <v>3986.3070080000002</v>
      </c>
      <c r="D320" s="243"/>
      <c r="E320" s="244"/>
      <c r="F320" s="245"/>
      <c r="G320" s="246"/>
      <c r="H320" s="244"/>
      <c r="I320" s="245"/>
      <c r="J320" s="247"/>
      <c r="K320" s="244"/>
      <c r="L320" s="245"/>
      <c r="M320" s="248"/>
      <c r="N320" s="244"/>
      <c r="O320" s="245"/>
      <c r="P320" s="247"/>
      <c r="Q320" s="244"/>
      <c r="R320" s="245"/>
      <c r="S320" s="247"/>
      <c r="T320" s="244"/>
      <c r="U320" s="249"/>
      <c r="W320" s="394">
        <f t="shared" si="24"/>
        <v>0</v>
      </c>
      <c r="X320" s="391">
        <f t="shared" si="23"/>
        <v>-3986.3070080000002</v>
      </c>
      <c r="Y320" s="395"/>
      <c r="Z320" s="396"/>
    </row>
    <row r="321" spans="1:26" s="224" customFormat="1" ht="25.5" hidden="1" x14ac:dyDescent="0.2">
      <c r="A321" s="240" t="s">
        <v>854</v>
      </c>
      <c r="B321" s="241" t="s">
        <v>856</v>
      </c>
      <c r="C321" s="242">
        <f>'Planilha orçamentária '!Q319</f>
        <v>1501.880132</v>
      </c>
      <c r="D321" s="243"/>
      <c r="E321" s="244"/>
      <c r="F321" s="245"/>
      <c r="G321" s="246"/>
      <c r="H321" s="244"/>
      <c r="I321" s="245"/>
      <c r="J321" s="247"/>
      <c r="K321" s="244"/>
      <c r="L321" s="245"/>
      <c r="M321" s="248"/>
      <c r="N321" s="244"/>
      <c r="O321" s="245"/>
      <c r="P321" s="247"/>
      <c r="Q321" s="244"/>
      <c r="R321" s="245"/>
      <c r="S321" s="247"/>
      <c r="T321" s="244"/>
      <c r="U321" s="249"/>
      <c r="W321" s="394">
        <f t="shared" si="24"/>
        <v>0</v>
      </c>
      <c r="X321" s="391">
        <f t="shared" si="23"/>
        <v>-1501.880132</v>
      </c>
      <c r="Y321" s="395"/>
      <c r="Z321" s="396"/>
    </row>
    <row r="322" spans="1:26" s="224" customFormat="1" hidden="1" x14ac:dyDescent="0.2">
      <c r="A322" s="240" t="s">
        <v>857</v>
      </c>
      <c r="B322" s="241" t="s">
        <v>859</v>
      </c>
      <c r="C322" s="242">
        <f>'Planilha orçamentária '!Q320</f>
        <v>404.56494799999996</v>
      </c>
      <c r="D322" s="243"/>
      <c r="E322" s="244"/>
      <c r="F322" s="245"/>
      <c r="G322" s="246"/>
      <c r="H322" s="244"/>
      <c r="I322" s="245"/>
      <c r="J322" s="247"/>
      <c r="K322" s="244"/>
      <c r="L322" s="245"/>
      <c r="M322" s="248"/>
      <c r="N322" s="244"/>
      <c r="O322" s="245"/>
      <c r="P322" s="247"/>
      <c r="Q322" s="244"/>
      <c r="R322" s="245"/>
      <c r="S322" s="247"/>
      <c r="T322" s="244"/>
      <c r="U322" s="249"/>
      <c r="W322" s="394">
        <f t="shared" si="24"/>
        <v>0</v>
      </c>
      <c r="X322" s="391">
        <f t="shared" si="23"/>
        <v>-404.56494799999996</v>
      </c>
      <c r="Y322" s="395"/>
      <c r="Z322" s="396"/>
    </row>
    <row r="323" spans="1:26" s="224" customFormat="1" ht="25.5" hidden="1" x14ac:dyDescent="0.2">
      <c r="A323" s="240" t="s">
        <v>860</v>
      </c>
      <c r="B323" s="241" t="s">
        <v>862</v>
      </c>
      <c r="C323" s="242">
        <f>'Planilha orçamentária '!Q321</f>
        <v>2936.8822399999999</v>
      </c>
      <c r="D323" s="243"/>
      <c r="E323" s="244"/>
      <c r="F323" s="245"/>
      <c r="G323" s="246"/>
      <c r="H323" s="244"/>
      <c r="I323" s="245"/>
      <c r="J323" s="247"/>
      <c r="K323" s="244"/>
      <c r="L323" s="245"/>
      <c r="M323" s="248"/>
      <c r="N323" s="244"/>
      <c r="O323" s="245"/>
      <c r="P323" s="247"/>
      <c r="Q323" s="244"/>
      <c r="R323" s="245"/>
      <c r="S323" s="247"/>
      <c r="T323" s="244"/>
      <c r="U323" s="249"/>
      <c r="W323" s="394">
        <f t="shared" si="24"/>
        <v>0</v>
      </c>
      <c r="X323" s="391">
        <f t="shared" si="23"/>
        <v>-2936.8822399999999</v>
      </c>
      <c r="Y323" s="395"/>
      <c r="Z323" s="396"/>
    </row>
    <row r="324" spans="1:26" s="224" customFormat="1" ht="38.25" hidden="1" x14ac:dyDescent="0.2">
      <c r="A324" s="240" t="s">
        <v>863</v>
      </c>
      <c r="B324" s="241" t="s">
        <v>865</v>
      </c>
      <c r="C324" s="242">
        <f>'Planilha orçamentária '!Q322</f>
        <v>91.913904000000002</v>
      </c>
      <c r="D324" s="243"/>
      <c r="E324" s="244"/>
      <c r="F324" s="245"/>
      <c r="G324" s="246"/>
      <c r="H324" s="244"/>
      <c r="I324" s="245"/>
      <c r="J324" s="247"/>
      <c r="K324" s="244"/>
      <c r="L324" s="245"/>
      <c r="M324" s="248"/>
      <c r="N324" s="244"/>
      <c r="O324" s="245"/>
      <c r="P324" s="247"/>
      <c r="Q324" s="244"/>
      <c r="R324" s="245"/>
      <c r="S324" s="247"/>
      <c r="T324" s="244"/>
      <c r="U324" s="249"/>
      <c r="W324" s="394">
        <f t="shared" si="24"/>
        <v>0</v>
      </c>
      <c r="X324" s="391">
        <f t="shared" si="23"/>
        <v>-91.913904000000002</v>
      </c>
      <c r="Y324" s="395"/>
      <c r="Z324" s="396"/>
    </row>
    <row r="325" spans="1:26" s="223" customFormat="1" ht="25.5" hidden="1" x14ac:dyDescent="0.2">
      <c r="A325" s="240" t="s">
        <v>866</v>
      </c>
      <c r="B325" s="241" t="s">
        <v>868</v>
      </c>
      <c r="C325" s="242">
        <f>'Planilha orçamentária '!Q323</f>
        <v>1084.22712</v>
      </c>
      <c r="D325" s="243"/>
      <c r="E325" s="244"/>
      <c r="F325" s="245"/>
      <c r="G325" s="246"/>
      <c r="H325" s="244"/>
      <c r="I325" s="245"/>
      <c r="J325" s="247"/>
      <c r="K325" s="244"/>
      <c r="L325" s="245"/>
      <c r="M325" s="248"/>
      <c r="N325" s="244"/>
      <c r="O325" s="245"/>
      <c r="P325" s="247"/>
      <c r="Q325" s="244"/>
      <c r="R325" s="245"/>
      <c r="S325" s="247"/>
      <c r="T325" s="244"/>
      <c r="U325" s="249"/>
      <c r="W325" s="394">
        <f t="shared" si="24"/>
        <v>0</v>
      </c>
      <c r="X325" s="391">
        <f t="shared" si="23"/>
        <v>-1084.22712</v>
      </c>
      <c r="Y325" s="402"/>
      <c r="Z325" s="403"/>
    </row>
    <row r="326" spans="1:26" s="224" customFormat="1" ht="25.5" hidden="1" x14ac:dyDescent="0.2">
      <c r="A326" s="240" t="s">
        <v>869</v>
      </c>
      <c r="B326" s="241" t="s">
        <v>871</v>
      </c>
      <c r="C326" s="242">
        <f>'Planilha orçamentária '!Q324</f>
        <v>755.71559814000011</v>
      </c>
      <c r="D326" s="243"/>
      <c r="E326" s="244"/>
      <c r="F326" s="245"/>
      <c r="G326" s="246"/>
      <c r="H326" s="244"/>
      <c r="I326" s="245"/>
      <c r="J326" s="247"/>
      <c r="K326" s="244"/>
      <c r="L326" s="245"/>
      <c r="M326" s="248"/>
      <c r="N326" s="244"/>
      <c r="O326" s="245"/>
      <c r="P326" s="247"/>
      <c r="Q326" s="244"/>
      <c r="R326" s="245"/>
      <c r="S326" s="247"/>
      <c r="T326" s="244"/>
      <c r="U326" s="249"/>
      <c r="W326" s="394">
        <f t="shared" si="24"/>
        <v>0</v>
      </c>
      <c r="X326" s="391">
        <f t="shared" si="23"/>
        <v>-755.71559814000011</v>
      </c>
      <c r="Y326" s="395"/>
      <c r="Z326" s="396"/>
    </row>
    <row r="327" spans="1:26" s="224" customFormat="1" ht="25.5" hidden="1" x14ac:dyDescent="0.2">
      <c r="A327" s="240" t="s">
        <v>872</v>
      </c>
      <c r="B327" s="241" t="s">
        <v>874</v>
      </c>
      <c r="C327" s="242">
        <f>'Planilha orçamentária '!Q325</f>
        <v>2348.1050221200003</v>
      </c>
      <c r="D327" s="243"/>
      <c r="E327" s="244"/>
      <c r="F327" s="245"/>
      <c r="G327" s="246"/>
      <c r="H327" s="244"/>
      <c r="I327" s="245"/>
      <c r="J327" s="247"/>
      <c r="K327" s="244"/>
      <c r="L327" s="245"/>
      <c r="M327" s="248"/>
      <c r="N327" s="244"/>
      <c r="O327" s="245"/>
      <c r="P327" s="247"/>
      <c r="Q327" s="244"/>
      <c r="R327" s="245"/>
      <c r="S327" s="247"/>
      <c r="T327" s="244"/>
      <c r="U327" s="249"/>
      <c r="W327" s="394">
        <f t="shared" si="24"/>
        <v>0</v>
      </c>
      <c r="X327" s="391">
        <f t="shared" si="23"/>
        <v>-2348.1050221200003</v>
      </c>
      <c r="Y327" s="395"/>
      <c r="Z327" s="396"/>
    </row>
    <row r="328" spans="1:26" s="224" customFormat="1" ht="38.25" hidden="1" x14ac:dyDescent="0.2">
      <c r="A328" s="240" t="s">
        <v>875</v>
      </c>
      <c r="B328" s="241" t="s">
        <v>877</v>
      </c>
      <c r="C328" s="242">
        <f>'Planilha orçamentária '!Q326</f>
        <v>190.39861104000002</v>
      </c>
      <c r="D328" s="243"/>
      <c r="E328" s="244"/>
      <c r="F328" s="245"/>
      <c r="G328" s="246"/>
      <c r="H328" s="244"/>
      <c r="I328" s="245"/>
      <c r="J328" s="247"/>
      <c r="K328" s="244"/>
      <c r="L328" s="245"/>
      <c r="M328" s="248"/>
      <c r="N328" s="244"/>
      <c r="O328" s="245"/>
      <c r="P328" s="247"/>
      <c r="Q328" s="244"/>
      <c r="R328" s="245"/>
      <c r="S328" s="247"/>
      <c r="T328" s="244"/>
      <c r="U328" s="249"/>
      <c r="W328" s="394">
        <f t="shared" si="24"/>
        <v>0</v>
      </c>
      <c r="X328" s="391">
        <f t="shared" si="23"/>
        <v>-190.39861104000002</v>
      </c>
      <c r="Y328" s="395"/>
      <c r="Z328" s="396"/>
    </row>
    <row r="329" spans="1:26" s="223" customFormat="1" ht="25.5" hidden="1" x14ac:dyDescent="0.2">
      <c r="A329" s="240" t="s">
        <v>878</v>
      </c>
      <c r="B329" s="241" t="s">
        <v>880</v>
      </c>
      <c r="C329" s="242">
        <f>'Planilha orçamentária '!Q327</f>
        <v>142.332696</v>
      </c>
      <c r="D329" s="243"/>
      <c r="E329" s="244"/>
      <c r="F329" s="245"/>
      <c r="G329" s="246"/>
      <c r="H329" s="244"/>
      <c r="I329" s="245"/>
      <c r="J329" s="247"/>
      <c r="K329" s="244"/>
      <c r="L329" s="245"/>
      <c r="M329" s="248"/>
      <c r="N329" s="244"/>
      <c r="O329" s="245"/>
      <c r="P329" s="247"/>
      <c r="Q329" s="244"/>
      <c r="R329" s="245"/>
      <c r="S329" s="247"/>
      <c r="T329" s="244"/>
      <c r="U329" s="249"/>
      <c r="W329" s="394">
        <f t="shared" si="24"/>
        <v>0</v>
      </c>
      <c r="X329" s="391">
        <f t="shared" si="23"/>
        <v>-142.332696</v>
      </c>
      <c r="Y329" s="402"/>
      <c r="Z329" s="403"/>
    </row>
    <row r="330" spans="1:26" s="224" customFormat="1" ht="25.5" hidden="1" x14ac:dyDescent="0.2">
      <c r="A330" s="240" t="s">
        <v>881</v>
      </c>
      <c r="B330" s="241" t="s">
        <v>883</v>
      </c>
      <c r="C330" s="242">
        <f>'Planilha orçamentária '!Q328</f>
        <v>512.45719680000002</v>
      </c>
      <c r="D330" s="243"/>
      <c r="E330" s="244"/>
      <c r="F330" s="245"/>
      <c r="G330" s="246"/>
      <c r="H330" s="244"/>
      <c r="I330" s="245"/>
      <c r="J330" s="247"/>
      <c r="K330" s="244"/>
      <c r="L330" s="245"/>
      <c r="M330" s="248"/>
      <c r="N330" s="244"/>
      <c r="O330" s="245"/>
      <c r="P330" s="247"/>
      <c r="Q330" s="244"/>
      <c r="R330" s="245"/>
      <c r="S330" s="247"/>
      <c r="T330" s="244"/>
      <c r="U330" s="249"/>
      <c r="W330" s="394">
        <f t="shared" si="24"/>
        <v>0</v>
      </c>
      <c r="X330" s="391">
        <f t="shared" si="23"/>
        <v>-512.45719680000002</v>
      </c>
      <c r="Y330" s="395"/>
      <c r="Z330" s="396"/>
    </row>
    <row r="331" spans="1:26" s="224" customFormat="1" ht="25.5" hidden="1" x14ac:dyDescent="0.2">
      <c r="A331" s="240" t="s">
        <v>884</v>
      </c>
      <c r="B331" s="241" t="s">
        <v>886</v>
      </c>
      <c r="C331" s="242">
        <f>'Planilha orçamentária '!Q329</f>
        <v>480.01961999999997</v>
      </c>
      <c r="D331" s="243"/>
      <c r="E331" s="244"/>
      <c r="F331" s="245"/>
      <c r="G331" s="246"/>
      <c r="H331" s="244"/>
      <c r="I331" s="245"/>
      <c r="J331" s="247"/>
      <c r="K331" s="244"/>
      <c r="L331" s="245"/>
      <c r="M331" s="248"/>
      <c r="N331" s="244"/>
      <c r="O331" s="245"/>
      <c r="P331" s="247"/>
      <c r="Q331" s="244"/>
      <c r="R331" s="245"/>
      <c r="S331" s="247"/>
      <c r="T331" s="244"/>
      <c r="U331" s="249"/>
      <c r="W331" s="394">
        <f t="shared" si="24"/>
        <v>0</v>
      </c>
      <c r="X331" s="391">
        <f t="shared" si="23"/>
        <v>-480.01961999999997</v>
      </c>
      <c r="Y331" s="395"/>
      <c r="Z331" s="396"/>
    </row>
    <row r="332" spans="1:26" s="224" customFormat="1" ht="25.5" hidden="1" x14ac:dyDescent="0.2">
      <c r="A332" s="240" t="s">
        <v>887</v>
      </c>
      <c r="B332" s="241" t="s">
        <v>889</v>
      </c>
      <c r="C332" s="242">
        <f>'Planilha orçamentária '!Q330</f>
        <v>10030.216320000001</v>
      </c>
      <c r="D332" s="243"/>
      <c r="E332" s="244"/>
      <c r="F332" s="245"/>
      <c r="G332" s="246"/>
      <c r="H332" s="244"/>
      <c r="I332" s="245"/>
      <c r="J332" s="247"/>
      <c r="K332" s="244"/>
      <c r="L332" s="245"/>
      <c r="M332" s="248"/>
      <c r="N332" s="244"/>
      <c r="O332" s="245"/>
      <c r="P332" s="247"/>
      <c r="Q332" s="244"/>
      <c r="R332" s="245"/>
      <c r="S332" s="247"/>
      <c r="T332" s="244"/>
      <c r="U332" s="249"/>
      <c r="W332" s="394">
        <f t="shared" si="24"/>
        <v>0</v>
      </c>
      <c r="X332" s="391">
        <f t="shared" si="23"/>
        <v>-10030.216320000001</v>
      </c>
      <c r="Y332" s="395"/>
      <c r="Z332" s="396"/>
    </row>
    <row r="333" spans="1:26" s="223" customFormat="1" ht="25.5" hidden="1" x14ac:dyDescent="0.2">
      <c r="A333" s="240" t="s">
        <v>890</v>
      </c>
      <c r="B333" s="241" t="s">
        <v>892</v>
      </c>
      <c r="C333" s="242">
        <f>'Planilha orçamentária '!Q331</f>
        <v>7822.8449200000014</v>
      </c>
      <c r="D333" s="243"/>
      <c r="E333" s="244"/>
      <c r="F333" s="245"/>
      <c r="G333" s="246"/>
      <c r="H333" s="244"/>
      <c r="I333" s="245"/>
      <c r="J333" s="247"/>
      <c r="K333" s="244"/>
      <c r="L333" s="245"/>
      <c r="M333" s="248"/>
      <c r="N333" s="244"/>
      <c r="O333" s="245"/>
      <c r="P333" s="247"/>
      <c r="Q333" s="244"/>
      <c r="R333" s="245"/>
      <c r="S333" s="247"/>
      <c r="T333" s="244"/>
      <c r="U333" s="249"/>
      <c r="W333" s="394">
        <f t="shared" si="24"/>
        <v>0</v>
      </c>
      <c r="X333" s="391">
        <f t="shared" si="23"/>
        <v>-7822.8449200000014</v>
      </c>
      <c r="Y333" s="402"/>
      <c r="Z333" s="403"/>
    </row>
    <row r="334" spans="1:26" s="224" customFormat="1" ht="25.5" hidden="1" x14ac:dyDescent="0.2">
      <c r="A334" s="240" t="s">
        <v>893</v>
      </c>
      <c r="B334" s="241" t="s">
        <v>895</v>
      </c>
      <c r="C334" s="242">
        <f>'Planilha orçamentária '!Q332</f>
        <v>1124.1481940000001</v>
      </c>
      <c r="D334" s="243"/>
      <c r="E334" s="244"/>
      <c r="F334" s="245"/>
      <c r="G334" s="246"/>
      <c r="H334" s="244"/>
      <c r="I334" s="245"/>
      <c r="J334" s="247"/>
      <c r="K334" s="244"/>
      <c r="L334" s="245"/>
      <c r="M334" s="248"/>
      <c r="N334" s="244"/>
      <c r="O334" s="245"/>
      <c r="P334" s="247"/>
      <c r="Q334" s="244"/>
      <c r="R334" s="245"/>
      <c r="S334" s="247"/>
      <c r="T334" s="244"/>
      <c r="U334" s="249"/>
      <c r="W334" s="394">
        <f t="shared" si="24"/>
        <v>0</v>
      </c>
      <c r="X334" s="391">
        <f t="shared" si="23"/>
        <v>-1124.1481940000001</v>
      </c>
      <c r="Y334" s="395"/>
      <c r="Z334" s="396"/>
    </row>
    <row r="335" spans="1:26" s="224" customFormat="1" ht="25.5" hidden="1" x14ac:dyDescent="0.2">
      <c r="A335" s="240" t="s">
        <v>896</v>
      </c>
      <c r="B335" s="241" t="s">
        <v>898</v>
      </c>
      <c r="C335" s="242">
        <f>'Planilha orçamentária '!Q333</f>
        <v>5608.4585160000006</v>
      </c>
      <c r="D335" s="243"/>
      <c r="E335" s="244"/>
      <c r="F335" s="245"/>
      <c r="G335" s="246"/>
      <c r="H335" s="244"/>
      <c r="I335" s="245"/>
      <c r="J335" s="247"/>
      <c r="K335" s="244"/>
      <c r="L335" s="245"/>
      <c r="M335" s="248"/>
      <c r="N335" s="244"/>
      <c r="O335" s="245"/>
      <c r="P335" s="247"/>
      <c r="Q335" s="244"/>
      <c r="R335" s="245"/>
      <c r="S335" s="247"/>
      <c r="T335" s="244"/>
      <c r="U335" s="249"/>
      <c r="W335" s="394">
        <f t="shared" si="24"/>
        <v>0</v>
      </c>
      <c r="X335" s="391">
        <f t="shared" si="23"/>
        <v>-5608.4585160000006</v>
      </c>
      <c r="Y335" s="395"/>
      <c r="Z335" s="396"/>
    </row>
    <row r="336" spans="1:26" s="224" customFormat="1" ht="25.5" hidden="1" x14ac:dyDescent="0.2">
      <c r="A336" s="240" t="s">
        <v>899</v>
      </c>
      <c r="B336" s="241" t="s">
        <v>901</v>
      </c>
      <c r="C336" s="242">
        <f>'Planilha orçamentária '!Q334</f>
        <v>769.66740000000004</v>
      </c>
      <c r="D336" s="243"/>
      <c r="E336" s="244"/>
      <c r="F336" s="245"/>
      <c r="G336" s="246"/>
      <c r="H336" s="244"/>
      <c r="I336" s="245"/>
      <c r="J336" s="247"/>
      <c r="K336" s="244"/>
      <c r="L336" s="245"/>
      <c r="M336" s="248"/>
      <c r="N336" s="244"/>
      <c r="O336" s="245"/>
      <c r="P336" s="247"/>
      <c r="Q336" s="244"/>
      <c r="R336" s="245"/>
      <c r="S336" s="247"/>
      <c r="T336" s="244"/>
      <c r="U336" s="249"/>
      <c r="W336" s="394">
        <f t="shared" si="24"/>
        <v>0</v>
      </c>
      <c r="X336" s="391">
        <f t="shared" si="23"/>
        <v>-769.66740000000004</v>
      </c>
      <c r="Y336" s="395"/>
      <c r="Z336" s="396"/>
    </row>
    <row r="337" spans="1:26" s="224" customFormat="1" ht="38.25" hidden="1" x14ac:dyDescent="0.2">
      <c r="A337" s="240" t="s">
        <v>902</v>
      </c>
      <c r="B337" s="241" t="s">
        <v>904</v>
      </c>
      <c r="C337" s="242">
        <f>'Planilha orçamentária '!Q335</f>
        <v>1540.1775920000002</v>
      </c>
      <c r="D337" s="243"/>
      <c r="E337" s="244"/>
      <c r="F337" s="245"/>
      <c r="G337" s="246"/>
      <c r="H337" s="244"/>
      <c r="I337" s="245"/>
      <c r="J337" s="247"/>
      <c r="K337" s="244"/>
      <c r="L337" s="245"/>
      <c r="M337" s="248"/>
      <c r="N337" s="244"/>
      <c r="O337" s="245"/>
      <c r="P337" s="247"/>
      <c r="Q337" s="244"/>
      <c r="R337" s="245"/>
      <c r="S337" s="247"/>
      <c r="T337" s="244"/>
      <c r="U337" s="249"/>
      <c r="W337" s="394">
        <f t="shared" si="24"/>
        <v>0</v>
      </c>
      <c r="X337" s="391">
        <f t="shared" ref="X337:X400" si="26">F337+I337+L337+O337+R337-C337</f>
        <v>-1540.1775920000002</v>
      </c>
      <c r="Y337" s="395"/>
      <c r="Z337" s="396"/>
    </row>
    <row r="338" spans="1:26" s="223" customFormat="1" ht="38.25" hidden="1" x14ac:dyDescent="0.2">
      <c r="A338" s="240" t="s">
        <v>905</v>
      </c>
      <c r="B338" s="241" t="s">
        <v>907</v>
      </c>
      <c r="C338" s="242">
        <f>'Planilha orçamentária '!Q336</f>
        <v>139.345742</v>
      </c>
      <c r="D338" s="243"/>
      <c r="E338" s="244"/>
      <c r="F338" s="245"/>
      <c r="G338" s="246"/>
      <c r="H338" s="244"/>
      <c r="I338" s="245"/>
      <c r="J338" s="247"/>
      <c r="K338" s="244"/>
      <c r="L338" s="245"/>
      <c r="M338" s="248"/>
      <c r="N338" s="244"/>
      <c r="O338" s="245"/>
      <c r="P338" s="247"/>
      <c r="Q338" s="244"/>
      <c r="R338" s="245"/>
      <c r="S338" s="247"/>
      <c r="T338" s="244"/>
      <c r="U338" s="249"/>
      <c r="W338" s="394">
        <f t="shared" ref="W338:W401" si="27">E338+H338+K338+N338+Q338+T338</f>
        <v>0</v>
      </c>
      <c r="X338" s="391">
        <f t="shared" si="26"/>
        <v>-139.345742</v>
      </c>
      <c r="Y338" s="402"/>
      <c r="Z338" s="403"/>
    </row>
    <row r="339" spans="1:26" s="224" customFormat="1" ht="38.25" hidden="1" x14ac:dyDescent="0.2">
      <c r="A339" s="240" t="s">
        <v>908</v>
      </c>
      <c r="B339" s="241" t="s">
        <v>910</v>
      </c>
      <c r="C339" s="242">
        <f>'Planilha orçamentária '!Q337</f>
        <v>285.30988000000002</v>
      </c>
      <c r="D339" s="243"/>
      <c r="E339" s="244"/>
      <c r="F339" s="245"/>
      <c r="G339" s="246"/>
      <c r="H339" s="244"/>
      <c r="I339" s="245"/>
      <c r="J339" s="247"/>
      <c r="K339" s="244"/>
      <c r="L339" s="245"/>
      <c r="M339" s="248"/>
      <c r="N339" s="244"/>
      <c r="O339" s="245"/>
      <c r="P339" s="247"/>
      <c r="Q339" s="244"/>
      <c r="R339" s="245"/>
      <c r="S339" s="247"/>
      <c r="T339" s="244"/>
      <c r="U339" s="249"/>
      <c r="W339" s="394">
        <f t="shared" si="27"/>
        <v>0</v>
      </c>
      <c r="X339" s="391">
        <f t="shared" si="26"/>
        <v>-285.30988000000002</v>
      </c>
      <c r="Y339" s="395"/>
      <c r="Z339" s="396"/>
    </row>
    <row r="340" spans="1:26" s="224" customFormat="1" hidden="1" x14ac:dyDescent="0.2">
      <c r="A340" s="240" t="s">
        <v>911</v>
      </c>
      <c r="B340" s="241" t="s">
        <v>914</v>
      </c>
      <c r="C340" s="242">
        <f>'Planilha orçamentária '!Q338</f>
        <v>1227.7496400000002</v>
      </c>
      <c r="D340" s="243"/>
      <c r="E340" s="244"/>
      <c r="F340" s="245"/>
      <c r="G340" s="246"/>
      <c r="H340" s="244"/>
      <c r="I340" s="245"/>
      <c r="J340" s="247"/>
      <c r="K340" s="244"/>
      <c r="L340" s="245"/>
      <c r="M340" s="248"/>
      <c r="N340" s="244"/>
      <c r="O340" s="245"/>
      <c r="P340" s="247"/>
      <c r="Q340" s="244"/>
      <c r="R340" s="245"/>
      <c r="S340" s="247"/>
      <c r="T340" s="244"/>
      <c r="U340" s="249"/>
      <c r="W340" s="394">
        <f t="shared" si="27"/>
        <v>0</v>
      </c>
      <c r="X340" s="391">
        <f t="shared" si="26"/>
        <v>-1227.7496400000002</v>
      </c>
      <c r="Y340" s="395"/>
      <c r="Z340" s="396"/>
    </row>
    <row r="341" spans="1:26" s="224" customFormat="1" hidden="1" x14ac:dyDescent="0.2">
      <c r="A341" s="240" t="s">
        <v>915</v>
      </c>
      <c r="B341" s="241" t="s">
        <v>917</v>
      </c>
      <c r="C341" s="242">
        <f>'Planilha orçamentária '!Q339</f>
        <v>3609.53734016</v>
      </c>
      <c r="D341" s="243"/>
      <c r="E341" s="244"/>
      <c r="F341" s="245"/>
      <c r="G341" s="246"/>
      <c r="H341" s="244"/>
      <c r="I341" s="245"/>
      <c r="J341" s="247"/>
      <c r="K341" s="244"/>
      <c r="L341" s="245"/>
      <c r="M341" s="248"/>
      <c r="N341" s="244"/>
      <c r="O341" s="245"/>
      <c r="P341" s="247"/>
      <c r="Q341" s="244"/>
      <c r="R341" s="245"/>
      <c r="S341" s="247"/>
      <c r="T341" s="244"/>
      <c r="U341" s="249"/>
      <c r="W341" s="394">
        <f t="shared" si="27"/>
        <v>0</v>
      </c>
      <c r="X341" s="391">
        <f t="shared" si="26"/>
        <v>-3609.53734016</v>
      </c>
      <c r="Y341" s="395"/>
      <c r="Z341" s="396"/>
    </row>
    <row r="342" spans="1:26" s="224" customFormat="1" hidden="1" x14ac:dyDescent="0.2">
      <c r="A342" s="240" t="s">
        <v>918</v>
      </c>
      <c r="B342" s="241" t="s">
        <v>920</v>
      </c>
      <c r="C342" s="242">
        <f>'Planilha orçamentária '!Q340</f>
        <v>2522.1790000000001</v>
      </c>
      <c r="D342" s="243"/>
      <c r="E342" s="244"/>
      <c r="F342" s="245"/>
      <c r="G342" s="246"/>
      <c r="H342" s="244"/>
      <c r="I342" s="245"/>
      <c r="J342" s="247"/>
      <c r="K342" s="244"/>
      <c r="L342" s="245"/>
      <c r="M342" s="248"/>
      <c r="N342" s="244"/>
      <c r="O342" s="245"/>
      <c r="P342" s="247"/>
      <c r="Q342" s="244"/>
      <c r="R342" s="245"/>
      <c r="S342" s="247"/>
      <c r="T342" s="244"/>
      <c r="U342" s="249"/>
      <c r="W342" s="394">
        <f t="shared" si="27"/>
        <v>0</v>
      </c>
      <c r="X342" s="391">
        <f t="shared" si="26"/>
        <v>-2522.1790000000001</v>
      </c>
      <c r="Y342" s="395"/>
      <c r="Z342" s="396"/>
    </row>
    <row r="343" spans="1:26" s="224" customFormat="1" ht="25.5" hidden="1" x14ac:dyDescent="0.2">
      <c r="A343" s="240" t="s">
        <v>921</v>
      </c>
      <c r="B343" s="241" t="s">
        <v>923</v>
      </c>
      <c r="C343" s="242">
        <f>'Planilha orçamentária '!Q341</f>
        <v>1295.173</v>
      </c>
      <c r="D343" s="243"/>
      <c r="E343" s="244"/>
      <c r="F343" s="245"/>
      <c r="G343" s="246"/>
      <c r="H343" s="244"/>
      <c r="I343" s="245"/>
      <c r="J343" s="247"/>
      <c r="K343" s="244"/>
      <c r="L343" s="245"/>
      <c r="M343" s="248"/>
      <c r="N343" s="244"/>
      <c r="O343" s="245"/>
      <c r="P343" s="247"/>
      <c r="Q343" s="244"/>
      <c r="R343" s="245"/>
      <c r="S343" s="247"/>
      <c r="T343" s="244"/>
      <c r="U343" s="249"/>
      <c r="W343" s="394">
        <f t="shared" si="27"/>
        <v>0</v>
      </c>
      <c r="X343" s="391">
        <f t="shared" si="26"/>
        <v>-1295.173</v>
      </c>
      <c r="Y343" s="395"/>
      <c r="Z343" s="396"/>
    </row>
    <row r="344" spans="1:26" s="224" customFormat="1" ht="38.25" hidden="1" x14ac:dyDescent="0.2">
      <c r="A344" s="240" t="s">
        <v>924</v>
      </c>
      <c r="B344" s="241" t="s">
        <v>926</v>
      </c>
      <c r="C344" s="242">
        <f>'Planilha orçamentária '!Q342</f>
        <v>1897.5588298800003</v>
      </c>
      <c r="D344" s="243"/>
      <c r="E344" s="244"/>
      <c r="F344" s="245"/>
      <c r="G344" s="246"/>
      <c r="H344" s="244"/>
      <c r="I344" s="245"/>
      <c r="J344" s="247"/>
      <c r="K344" s="244"/>
      <c r="L344" s="245"/>
      <c r="M344" s="248"/>
      <c r="N344" s="244"/>
      <c r="O344" s="245"/>
      <c r="P344" s="247"/>
      <c r="Q344" s="244"/>
      <c r="R344" s="245"/>
      <c r="S344" s="247"/>
      <c r="T344" s="244"/>
      <c r="U344" s="249"/>
      <c r="W344" s="394">
        <f t="shared" si="27"/>
        <v>0</v>
      </c>
      <c r="X344" s="391">
        <f t="shared" si="26"/>
        <v>-1897.5588298800003</v>
      </c>
      <c r="Y344" s="395"/>
      <c r="Z344" s="396"/>
    </row>
    <row r="345" spans="1:26" s="143" customFormat="1" x14ac:dyDescent="0.2">
      <c r="A345" s="274" t="s">
        <v>927</v>
      </c>
      <c r="B345" s="275" t="s">
        <v>928</v>
      </c>
      <c r="C345" s="276">
        <f>'Planilha orçamentária '!F343</f>
        <v>39411.145427080002</v>
      </c>
      <c r="D345" s="277"/>
      <c r="E345" s="278"/>
      <c r="F345" s="293"/>
      <c r="G345" s="280"/>
      <c r="H345" s="278">
        <v>0.15</v>
      </c>
      <c r="I345" s="279">
        <f>H345*$C345</f>
        <v>5911.6718140620005</v>
      </c>
      <c r="J345" s="281"/>
      <c r="K345" s="278">
        <v>0.15</v>
      </c>
      <c r="L345" s="279">
        <f>K345*$C345</f>
        <v>5911.6718140620005</v>
      </c>
      <c r="M345" s="284"/>
      <c r="N345" s="278">
        <v>0.4</v>
      </c>
      <c r="O345" s="279">
        <f>N345*$C345</f>
        <v>15764.458170832002</v>
      </c>
      <c r="P345" s="281"/>
      <c r="Q345" s="278">
        <v>0.3</v>
      </c>
      <c r="R345" s="279">
        <f>Q345*$C345</f>
        <v>11823.343628124001</v>
      </c>
      <c r="S345" s="281"/>
      <c r="T345" s="278"/>
      <c r="U345" s="285"/>
      <c r="W345" s="404">
        <f t="shared" si="27"/>
        <v>1</v>
      </c>
      <c r="X345" s="391">
        <f t="shared" si="26"/>
        <v>0</v>
      </c>
      <c r="Y345" s="405"/>
      <c r="Z345" s="406"/>
    </row>
    <row r="346" spans="1:26" s="224" customFormat="1" ht="25.5" hidden="1" x14ac:dyDescent="0.2">
      <c r="A346" s="240" t="s">
        <v>929</v>
      </c>
      <c r="B346" s="241" t="s">
        <v>931</v>
      </c>
      <c r="C346" s="242">
        <f>'Planilha orçamentária '!Q344</f>
        <v>17552.836916160002</v>
      </c>
      <c r="D346" s="243"/>
      <c r="E346" s="244"/>
      <c r="F346" s="245"/>
      <c r="G346" s="246"/>
      <c r="H346" s="244"/>
      <c r="I346" s="245"/>
      <c r="J346" s="247"/>
      <c r="K346" s="244"/>
      <c r="L346" s="245"/>
      <c r="M346" s="248"/>
      <c r="N346" s="244"/>
      <c r="O346" s="245"/>
      <c r="P346" s="247"/>
      <c r="Q346" s="244"/>
      <c r="R346" s="245"/>
      <c r="S346" s="247"/>
      <c r="T346" s="244"/>
      <c r="U346" s="249"/>
      <c r="W346" s="394">
        <f t="shared" si="27"/>
        <v>0</v>
      </c>
      <c r="X346" s="391">
        <f t="shared" si="26"/>
        <v>-17552.836916160002</v>
      </c>
      <c r="Y346" s="395"/>
      <c r="Z346" s="396"/>
    </row>
    <row r="347" spans="1:26" s="224" customFormat="1" ht="25.5" hidden="1" x14ac:dyDescent="0.2">
      <c r="A347" s="240" t="s">
        <v>932</v>
      </c>
      <c r="B347" s="241" t="s">
        <v>934</v>
      </c>
      <c r="C347" s="242">
        <f>'Planilha orçamentária '!Q345</f>
        <v>4849.9457160000002</v>
      </c>
      <c r="D347" s="243"/>
      <c r="E347" s="244"/>
      <c r="F347" s="245"/>
      <c r="G347" s="246"/>
      <c r="H347" s="244"/>
      <c r="I347" s="245"/>
      <c r="J347" s="247"/>
      <c r="K347" s="244"/>
      <c r="L347" s="245"/>
      <c r="M347" s="248"/>
      <c r="N347" s="244"/>
      <c r="O347" s="245"/>
      <c r="P347" s="247"/>
      <c r="Q347" s="244"/>
      <c r="R347" s="245"/>
      <c r="S347" s="247"/>
      <c r="T347" s="244"/>
      <c r="U347" s="249"/>
      <c r="W347" s="394">
        <f t="shared" si="27"/>
        <v>0</v>
      </c>
      <c r="X347" s="391">
        <f t="shared" si="26"/>
        <v>-4849.9457160000002</v>
      </c>
      <c r="Y347" s="395"/>
      <c r="Z347" s="396"/>
    </row>
    <row r="348" spans="1:26" s="223" customFormat="1" ht="25.5" hidden="1" x14ac:dyDescent="0.2">
      <c r="A348" s="240" t="s">
        <v>935</v>
      </c>
      <c r="B348" s="241" t="s">
        <v>937</v>
      </c>
      <c r="C348" s="242">
        <f>'Planilha orçamentária '!Q346</f>
        <v>5061.8087519999999</v>
      </c>
      <c r="D348" s="243"/>
      <c r="E348" s="244"/>
      <c r="F348" s="245"/>
      <c r="G348" s="246"/>
      <c r="H348" s="244"/>
      <c r="I348" s="245"/>
      <c r="J348" s="247"/>
      <c r="K348" s="244"/>
      <c r="L348" s="245"/>
      <c r="M348" s="248"/>
      <c r="N348" s="244"/>
      <c r="O348" s="245"/>
      <c r="P348" s="247"/>
      <c r="Q348" s="244"/>
      <c r="R348" s="245"/>
      <c r="S348" s="247"/>
      <c r="T348" s="244"/>
      <c r="U348" s="249"/>
      <c r="W348" s="394">
        <f t="shared" si="27"/>
        <v>0</v>
      </c>
      <c r="X348" s="391">
        <f t="shared" si="26"/>
        <v>-5061.8087519999999</v>
      </c>
      <c r="Y348" s="402"/>
      <c r="Z348" s="403"/>
    </row>
    <row r="349" spans="1:26" s="224" customFormat="1" ht="25.5" hidden="1" x14ac:dyDescent="0.2">
      <c r="A349" s="240" t="s">
        <v>938</v>
      </c>
      <c r="B349" s="241" t="s">
        <v>820</v>
      </c>
      <c r="C349" s="242">
        <f>'Planilha orçamentária '!Q347</f>
        <v>44.841492000000002</v>
      </c>
      <c r="D349" s="243"/>
      <c r="E349" s="244"/>
      <c r="F349" s="245"/>
      <c r="G349" s="246"/>
      <c r="H349" s="244"/>
      <c r="I349" s="245"/>
      <c r="J349" s="247"/>
      <c r="K349" s="244"/>
      <c r="L349" s="245"/>
      <c r="M349" s="248"/>
      <c r="N349" s="244"/>
      <c r="O349" s="245"/>
      <c r="P349" s="247"/>
      <c r="Q349" s="244"/>
      <c r="R349" s="245"/>
      <c r="S349" s="247"/>
      <c r="T349" s="244"/>
      <c r="U349" s="249"/>
      <c r="W349" s="394">
        <f t="shared" si="27"/>
        <v>0</v>
      </c>
      <c r="X349" s="391">
        <f t="shared" si="26"/>
        <v>-44.841492000000002</v>
      </c>
      <c r="Y349" s="395"/>
      <c r="Z349" s="396"/>
    </row>
    <row r="350" spans="1:26" s="224" customFormat="1" hidden="1" x14ac:dyDescent="0.2">
      <c r="A350" s="240" t="s">
        <v>939</v>
      </c>
      <c r="B350" s="241" t="s">
        <v>940</v>
      </c>
      <c r="C350" s="242">
        <f>'Planilha orçamentária '!Q348</f>
        <v>100.3914</v>
      </c>
      <c r="D350" s="243"/>
      <c r="E350" s="244"/>
      <c r="F350" s="245"/>
      <c r="G350" s="246"/>
      <c r="H350" s="244"/>
      <c r="I350" s="245"/>
      <c r="J350" s="247"/>
      <c r="K350" s="244"/>
      <c r="L350" s="245"/>
      <c r="M350" s="248"/>
      <c r="N350" s="244"/>
      <c r="O350" s="245"/>
      <c r="P350" s="247"/>
      <c r="Q350" s="244"/>
      <c r="R350" s="245"/>
      <c r="S350" s="247"/>
      <c r="T350" s="244"/>
      <c r="U350" s="249"/>
      <c r="W350" s="394">
        <f t="shared" si="27"/>
        <v>0</v>
      </c>
      <c r="X350" s="391">
        <f t="shared" si="26"/>
        <v>-100.3914</v>
      </c>
      <c r="Y350" s="395"/>
      <c r="Z350" s="396"/>
    </row>
    <row r="351" spans="1:26" s="224" customFormat="1" hidden="1" x14ac:dyDescent="0.2">
      <c r="A351" s="240" t="s">
        <v>941</v>
      </c>
      <c r="B351" s="241" t="s">
        <v>943</v>
      </c>
      <c r="C351" s="242">
        <f>'Planilha orçamentária '!Q349</f>
        <v>602.05094400000007</v>
      </c>
      <c r="D351" s="243"/>
      <c r="E351" s="244"/>
      <c r="F351" s="245"/>
      <c r="G351" s="246"/>
      <c r="H351" s="244"/>
      <c r="I351" s="245"/>
      <c r="J351" s="247"/>
      <c r="K351" s="244"/>
      <c r="L351" s="245"/>
      <c r="M351" s="248"/>
      <c r="N351" s="244"/>
      <c r="O351" s="245"/>
      <c r="P351" s="247"/>
      <c r="Q351" s="244"/>
      <c r="R351" s="245"/>
      <c r="S351" s="247"/>
      <c r="T351" s="244"/>
      <c r="U351" s="249"/>
      <c r="W351" s="394">
        <f t="shared" si="27"/>
        <v>0</v>
      </c>
      <c r="X351" s="391">
        <f t="shared" si="26"/>
        <v>-602.05094400000007</v>
      </c>
      <c r="Y351" s="395"/>
      <c r="Z351" s="396"/>
    </row>
    <row r="352" spans="1:26" s="224" customFormat="1" ht="38.25" hidden="1" x14ac:dyDescent="0.2">
      <c r="A352" s="240" t="s">
        <v>944</v>
      </c>
      <c r="B352" s="241" t="s">
        <v>945</v>
      </c>
      <c r="C352" s="242">
        <f>'Planilha orçamentária '!Q350</f>
        <v>1067.3494665599999</v>
      </c>
      <c r="D352" s="243"/>
      <c r="E352" s="244"/>
      <c r="F352" s="245"/>
      <c r="G352" s="246"/>
      <c r="H352" s="244"/>
      <c r="I352" s="245"/>
      <c r="J352" s="247"/>
      <c r="K352" s="244"/>
      <c r="L352" s="245"/>
      <c r="M352" s="248"/>
      <c r="N352" s="244"/>
      <c r="O352" s="245"/>
      <c r="P352" s="247"/>
      <c r="Q352" s="244"/>
      <c r="R352" s="245"/>
      <c r="S352" s="247"/>
      <c r="T352" s="244"/>
      <c r="U352" s="249"/>
      <c r="W352" s="394">
        <f t="shared" si="27"/>
        <v>0</v>
      </c>
      <c r="X352" s="391">
        <f t="shared" si="26"/>
        <v>-1067.3494665599999</v>
      </c>
      <c r="Y352" s="395"/>
      <c r="Z352" s="396"/>
    </row>
    <row r="353" spans="1:26" s="224" customFormat="1" ht="38.25" hidden="1" x14ac:dyDescent="0.2">
      <c r="A353" s="240" t="s">
        <v>946</v>
      </c>
      <c r="B353" s="241" t="s">
        <v>947</v>
      </c>
      <c r="C353" s="242">
        <f>'Planilha orçamentária '!Q351</f>
        <v>1154.5390256399999</v>
      </c>
      <c r="D353" s="243"/>
      <c r="E353" s="244"/>
      <c r="F353" s="245"/>
      <c r="G353" s="246"/>
      <c r="H353" s="244"/>
      <c r="I353" s="245"/>
      <c r="J353" s="247"/>
      <c r="K353" s="244"/>
      <c r="L353" s="245"/>
      <c r="M353" s="248"/>
      <c r="N353" s="244"/>
      <c r="O353" s="245"/>
      <c r="P353" s="247"/>
      <c r="Q353" s="244"/>
      <c r="R353" s="245"/>
      <c r="S353" s="247"/>
      <c r="T353" s="244"/>
      <c r="U353" s="249"/>
      <c r="W353" s="394">
        <f t="shared" si="27"/>
        <v>0</v>
      </c>
      <c r="X353" s="391">
        <f t="shared" si="26"/>
        <v>-1154.5390256399999</v>
      </c>
      <c r="Y353" s="395"/>
      <c r="Z353" s="396"/>
    </row>
    <row r="354" spans="1:26" s="224" customFormat="1" ht="38.25" hidden="1" x14ac:dyDescent="0.2">
      <c r="A354" s="240" t="s">
        <v>948</v>
      </c>
      <c r="B354" s="241" t="s">
        <v>950</v>
      </c>
      <c r="C354" s="242">
        <f>'Planilha orçamentária '!Q352</f>
        <v>124.60183959999999</v>
      </c>
      <c r="D354" s="243"/>
      <c r="E354" s="244"/>
      <c r="F354" s="245"/>
      <c r="G354" s="246"/>
      <c r="H354" s="244"/>
      <c r="I354" s="245"/>
      <c r="J354" s="247"/>
      <c r="K354" s="244"/>
      <c r="L354" s="245"/>
      <c r="M354" s="248"/>
      <c r="N354" s="244"/>
      <c r="O354" s="245"/>
      <c r="P354" s="247"/>
      <c r="Q354" s="244"/>
      <c r="R354" s="245"/>
      <c r="S354" s="247"/>
      <c r="T354" s="244"/>
      <c r="U354" s="249"/>
      <c r="W354" s="394">
        <f t="shared" si="27"/>
        <v>0</v>
      </c>
      <c r="X354" s="391">
        <f t="shared" si="26"/>
        <v>-124.60183959999999</v>
      </c>
      <c r="Y354" s="395"/>
      <c r="Z354" s="396"/>
    </row>
    <row r="355" spans="1:26" s="224" customFormat="1" ht="38.25" hidden="1" x14ac:dyDescent="0.2">
      <c r="A355" s="240" t="s">
        <v>951</v>
      </c>
      <c r="B355" s="241" t="s">
        <v>926</v>
      </c>
      <c r="C355" s="242">
        <f>'Planilha orçamentária '!Q353</f>
        <v>6538.0516471200008</v>
      </c>
      <c r="D355" s="243"/>
      <c r="E355" s="244"/>
      <c r="F355" s="245"/>
      <c r="G355" s="246"/>
      <c r="H355" s="244"/>
      <c r="I355" s="245"/>
      <c r="J355" s="247"/>
      <c r="K355" s="244"/>
      <c r="L355" s="245"/>
      <c r="M355" s="248"/>
      <c r="N355" s="244"/>
      <c r="O355" s="245"/>
      <c r="P355" s="247"/>
      <c r="Q355" s="244"/>
      <c r="R355" s="245"/>
      <c r="S355" s="247"/>
      <c r="T355" s="244"/>
      <c r="U355" s="249"/>
      <c r="W355" s="394">
        <f t="shared" si="27"/>
        <v>0</v>
      </c>
      <c r="X355" s="391">
        <f t="shared" si="26"/>
        <v>-6538.0516471200008</v>
      </c>
      <c r="Y355" s="395"/>
      <c r="Z355" s="396"/>
    </row>
    <row r="356" spans="1:26" s="224" customFormat="1" hidden="1" x14ac:dyDescent="0.2">
      <c r="A356" s="240" t="s">
        <v>952</v>
      </c>
      <c r="B356" s="241" t="s">
        <v>954</v>
      </c>
      <c r="C356" s="242">
        <f>'Planilha orçamentária '!Q354</f>
        <v>2314.7282279999999</v>
      </c>
      <c r="D356" s="243"/>
      <c r="E356" s="244"/>
      <c r="F356" s="245"/>
      <c r="G356" s="246"/>
      <c r="H356" s="244"/>
      <c r="I356" s="245"/>
      <c r="J356" s="247"/>
      <c r="K356" s="244"/>
      <c r="L356" s="245"/>
      <c r="M356" s="248"/>
      <c r="N356" s="244"/>
      <c r="O356" s="245"/>
      <c r="P356" s="247"/>
      <c r="Q356" s="244"/>
      <c r="R356" s="245"/>
      <c r="S356" s="247"/>
      <c r="T356" s="244"/>
      <c r="U356" s="249"/>
      <c r="W356" s="394">
        <f t="shared" si="27"/>
        <v>0</v>
      </c>
      <c r="X356" s="391">
        <f t="shared" si="26"/>
        <v>-2314.7282279999999</v>
      </c>
      <c r="Y356" s="395"/>
      <c r="Z356" s="396"/>
    </row>
    <row r="357" spans="1:26" s="229" customFormat="1" ht="20.25" customHeight="1" x14ac:dyDescent="0.2">
      <c r="A357" s="230" t="s">
        <v>955</v>
      </c>
      <c r="B357" s="231" t="s">
        <v>956</v>
      </c>
      <c r="C357" s="232">
        <f>'Planilha orçamentária '!F355</f>
        <v>125994.55573486001</v>
      </c>
      <c r="D357" s="233"/>
      <c r="E357" s="294"/>
      <c r="F357" s="295"/>
      <c r="G357" s="296"/>
      <c r="H357" s="294">
        <f>I357/$C357</f>
        <v>0.33182844063485556</v>
      </c>
      <c r="I357" s="295">
        <f>I358+I363+I370+I383+I389+I394+I403+I414+I422</f>
        <v>41808.576957979996</v>
      </c>
      <c r="J357" s="297"/>
      <c r="K357" s="294">
        <f>L357/$C357</f>
        <v>0.34334606967935005</v>
      </c>
      <c r="L357" s="295">
        <f>L358+L363+L370+L383+L389+L394+L403+L414+L422</f>
        <v>43259.735512560001</v>
      </c>
      <c r="M357" s="298"/>
      <c r="N357" s="299">
        <f>O357/$C357</f>
        <v>0</v>
      </c>
      <c r="O357" s="300">
        <f>O358+O363+O370+O383+O389+O394+O403+O414+O422</f>
        <v>0</v>
      </c>
      <c r="P357" s="297"/>
      <c r="Q357" s="294">
        <f>R357/$C357</f>
        <v>0.32482548968579428</v>
      </c>
      <c r="R357" s="295">
        <f>R358+R363+R370+R383+R389+R394+R403+R414+R422</f>
        <v>40926.243264320001</v>
      </c>
      <c r="S357" s="297"/>
      <c r="T357" s="299">
        <f>U357/$C357</f>
        <v>0</v>
      </c>
      <c r="U357" s="300">
        <f>U358+U363+U370+U383+U389+U394+U403+U414+U422</f>
        <v>0</v>
      </c>
      <c r="W357" s="410">
        <f t="shared" si="27"/>
        <v>0.99999999999999989</v>
      </c>
      <c r="X357" s="391">
        <f t="shared" si="26"/>
        <v>0</v>
      </c>
      <c r="Y357" s="392"/>
      <c r="Z357" s="393"/>
    </row>
    <row r="358" spans="1:26" s="143" customFormat="1" x14ac:dyDescent="0.2">
      <c r="A358" s="274" t="s">
        <v>957</v>
      </c>
      <c r="B358" s="275" t="s">
        <v>958</v>
      </c>
      <c r="C358" s="276">
        <f>'Planilha orçamentária '!F356</f>
        <v>6117.4862929999999</v>
      </c>
      <c r="D358" s="277"/>
      <c r="E358" s="278"/>
      <c r="F358" s="293"/>
      <c r="G358" s="280"/>
      <c r="H358" s="278"/>
      <c r="I358" s="279"/>
      <c r="J358" s="281"/>
      <c r="K358" s="278">
        <v>1</v>
      </c>
      <c r="L358" s="279">
        <f>K358*$C358</f>
        <v>6117.4862929999999</v>
      </c>
      <c r="M358" s="284"/>
      <c r="N358" s="278"/>
      <c r="O358" s="279"/>
      <c r="P358" s="281"/>
      <c r="Q358" s="278"/>
      <c r="R358" s="279"/>
      <c r="S358" s="281"/>
      <c r="T358" s="278"/>
      <c r="U358" s="285"/>
      <c r="W358" s="404">
        <f t="shared" si="27"/>
        <v>1</v>
      </c>
      <c r="X358" s="391">
        <f t="shared" si="26"/>
        <v>0</v>
      </c>
      <c r="Y358" s="405"/>
      <c r="Z358" s="406"/>
    </row>
    <row r="359" spans="1:26" s="224" customFormat="1" ht="25.5" hidden="1" x14ac:dyDescent="0.2">
      <c r="A359" s="240" t="s">
        <v>959</v>
      </c>
      <c r="B359" s="241" t="s">
        <v>960</v>
      </c>
      <c r="C359" s="242">
        <f>'Planilha orçamentária '!Q357</f>
        <v>3551.7733680000001</v>
      </c>
      <c r="D359" s="243"/>
      <c r="E359" s="244"/>
      <c r="F359" s="245"/>
      <c r="G359" s="246"/>
      <c r="H359" s="244"/>
      <c r="I359" s="245"/>
      <c r="J359" s="247"/>
      <c r="K359" s="244"/>
      <c r="L359" s="245"/>
      <c r="M359" s="248"/>
      <c r="N359" s="244"/>
      <c r="O359" s="245"/>
      <c r="P359" s="247"/>
      <c r="Q359" s="244"/>
      <c r="R359" s="245"/>
      <c r="S359" s="247"/>
      <c r="T359" s="244"/>
      <c r="U359" s="249"/>
      <c r="W359" s="394">
        <f t="shared" si="27"/>
        <v>0</v>
      </c>
      <c r="X359" s="391">
        <f t="shared" si="26"/>
        <v>-3551.7733680000001</v>
      </c>
      <c r="Y359" s="395"/>
      <c r="Z359" s="396"/>
    </row>
    <row r="360" spans="1:26" s="224" customFormat="1" hidden="1" x14ac:dyDescent="0.2">
      <c r="A360" s="240" t="s">
        <v>961</v>
      </c>
      <c r="B360" s="241" t="s">
        <v>963</v>
      </c>
      <c r="C360" s="242">
        <f>'Planilha orçamentária '!Q358</f>
        <v>1535.164219</v>
      </c>
      <c r="D360" s="243"/>
      <c r="E360" s="244"/>
      <c r="F360" s="245"/>
      <c r="G360" s="246"/>
      <c r="H360" s="244"/>
      <c r="I360" s="245"/>
      <c r="J360" s="247"/>
      <c r="K360" s="244"/>
      <c r="L360" s="245"/>
      <c r="M360" s="248"/>
      <c r="N360" s="244"/>
      <c r="O360" s="245"/>
      <c r="P360" s="247"/>
      <c r="Q360" s="244"/>
      <c r="R360" s="245"/>
      <c r="S360" s="247"/>
      <c r="T360" s="244"/>
      <c r="U360" s="249"/>
      <c r="W360" s="394">
        <f t="shared" si="27"/>
        <v>0</v>
      </c>
      <c r="X360" s="391">
        <f t="shared" si="26"/>
        <v>-1535.164219</v>
      </c>
      <c r="Y360" s="395"/>
      <c r="Z360" s="396"/>
    </row>
    <row r="361" spans="1:26" s="224" customFormat="1" ht="25.5" hidden="1" x14ac:dyDescent="0.2">
      <c r="A361" s="240" t="s">
        <v>964</v>
      </c>
      <c r="B361" s="241" t="s">
        <v>966</v>
      </c>
      <c r="C361" s="242">
        <f>'Planilha orçamentária '!Q359</f>
        <v>74.165696000000011</v>
      </c>
      <c r="D361" s="243"/>
      <c r="E361" s="244"/>
      <c r="F361" s="245"/>
      <c r="G361" s="246"/>
      <c r="H361" s="244"/>
      <c r="I361" s="245"/>
      <c r="J361" s="247"/>
      <c r="K361" s="244"/>
      <c r="L361" s="245"/>
      <c r="M361" s="248"/>
      <c r="N361" s="244"/>
      <c r="O361" s="245"/>
      <c r="P361" s="247"/>
      <c r="Q361" s="244"/>
      <c r="R361" s="245"/>
      <c r="S361" s="247"/>
      <c r="T361" s="244"/>
      <c r="U361" s="249"/>
      <c r="W361" s="394">
        <f t="shared" si="27"/>
        <v>0</v>
      </c>
      <c r="X361" s="391">
        <f t="shared" si="26"/>
        <v>-74.165696000000011</v>
      </c>
      <c r="Y361" s="395"/>
      <c r="Z361" s="396"/>
    </row>
    <row r="362" spans="1:26" s="224" customFormat="1" hidden="1" x14ac:dyDescent="0.2">
      <c r="A362" s="240" t="s">
        <v>967</v>
      </c>
      <c r="B362" s="241" t="s">
        <v>969</v>
      </c>
      <c r="C362" s="242">
        <f>'Planilha orçamentária '!Q360</f>
        <v>956.38301000000001</v>
      </c>
      <c r="D362" s="243"/>
      <c r="E362" s="244"/>
      <c r="F362" s="245"/>
      <c r="G362" s="246"/>
      <c r="H362" s="244"/>
      <c r="I362" s="245"/>
      <c r="J362" s="247"/>
      <c r="K362" s="244"/>
      <c r="L362" s="245"/>
      <c r="M362" s="248"/>
      <c r="N362" s="244"/>
      <c r="O362" s="245"/>
      <c r="P362" s="247"/>
      <c r="Q362" s="244"/>
      <c r="R362" s="245"/>
      <c r="S362" s="247"/>
      <c r="T362" s="244"/>
      <c r="U362" s="249"/>
      <c r="W362" s="394">
        <f t="shared" si="27"/>
        <v>0</v>
      </c>
      <c r="X362" s="391">
        <f t="shared" si="26"/>
        <v>-956.38301000000001</v>
      </c>
      <c r="Y362" s="395"/>
      <c r="Z362" s="396"/>
    </row>
    <row r="363" spans="1:26" s="226" customFormat="1" x14ac:dyDescent="0.2">
      <c r="A363" s="261" t="s">
        <v>970</v>
      </c>
      <c r="B363" s="262" t="s">
        <v>971</v>
      </c>
      <c r="C363" s="263">
        <f>'Planilha orçamentária '!F361</f>
        <v>33928.604745600001</v>
      </c>
      <c r="D363" s="264"/>
      <c r="E363" s="265"/>
      <c r="F363" s="271"/>
      <c r="G363" s="267"/>
      <c r="H363" s="265"/>
      <c r="I363" s="271"/>
      <c r="J363" s="270"/>
      <c r="K363" s="265">
        <v>1</v>
      </c>
      <c r="L363" s="271">
        <f>K363*$C363</f>
        <v>33928.604745600001</v>
      </c>
      <c r="M363" s="272"/>
      <c r="N363" s="265"/>
      <c r="O363" s="271"/>
      <c r="P363" s="270"/>
      <c r="Q363" s="265"/>
      <c r="R363" s="271"/>
      <c r="S363" s="270"/>
      <c r="T363" s="265"/>
      <c r="U363" s="273"/>
      <c r="W363" s="390">
        <f t="shared" si="27"/>
        <v>1</v>
      </c>
      <c r="X363" s="391">
        <f t="shared" si="26"/>
        <v>0</v>
      </c>
      <c r="Y363" s="400"/>
      <c r="Z363" s="401"/>
    </row>
    <row r="364" spans="1:26" s="224" customFormat="1" ht="38.25" hidden="1" x14ac:dyDescent="0.2">
      <c r="A364" s="240" t="s">
        <v>972</v>
      </c>
      <c r="B364" s="241" t="s">
        <v>974</v>
      </c>
      <c r="C364" s="242">
        <f>'Planilha orçamentária '!Q362</f>
        <v>158.92330440000001</v>
      </c>
      <c r="D364" s="243"/>
      <c r="E364" s="244"/>
      <c r="F364" s="245"/>
      <c r="G364" s="246"/>
      <c r="H364" s="244"/>
      <c r="I364" s="245"/>
      <c r="J364" s="247"/>
      <c r="K364" s="244"/>
      <c r="L364" s="245"/>
      <c r="M364" s="248"/>
      <c r="N364" s="244"/>
      <c r="O364" s="245"/>
      <c r="P364" s="247"/>
      <c r="Q364" s="244"/>
      <c r="R364" s="245"/>
      <c r="S364" s="247"/>
      <c r="T364" s="244"/>
      <c r="U364" s="249"/>
      <c r="W364" s="394">
        <f t="shared" si="27"/>
        <v>0</v>
      </c>
      <c r="X364" s="391">
        <f t="shared" si="26"/>
        <v>-158.92330440000001</v>
      </c>
      <c r="Y364" s="395"/>
      <c r="Z364" s="396"/>
    </row>
    <row r="365" spans="1:26" s="224" customFormat="1" ht="25.5" hidden="1" x14ac:dyDescent="0.2">
      <c r="A365" s="240" t="s">
        <v>975</v>
      </c>
      <c r="B365" s="241" t="s">
        <v>977</v>
      </c>
      <c r="C365" s="242">
        <f>'Planilha orçamentária '!Q363</f>
        <v>11998.1430764</v>
      </c>
      <c r="D365" s="243"/>
      <c r="E365" s="244"/>
      <c r="F365" s="245"/>
      <c r="G365" s="246"/>
      <c r="H365" s="244"/>
      <c r="I365" s="245"/>
      <c r="J365" s="247"/>
      <c r="K365" s="244"/>
      <c r="L365" s="245"/>
      <c r="M365" s="248"/>
      <c r="N365" s="244"/>
      <c r="O365" s="245"/>
      <c r="P365" s="247"/>
      <c r="Q365" s="244"/>
      <c r="R365" s="245"/>
      <c r="S365" s="247"/>
      <c r="T365" s="244"/>
      <c r="U365" s="249"/>
      <c r="W365" s="394">
        <f t="shared" si="27"/>
        <v>0</v>
      </c>
      <c r="X365" s="391">
        <f t="shared" si="26"/>
        <v>-11998.1430764</v>
      </c>
      <c r="Y365" s="395"/>
      <c r="Z365" s="396"/>
    </row>
    <row r="366" spans="1:26" s="224" customFormat="1" ht="38.25" hidden="1" x14ac:dyDescent="0.2">
      <c r="A366" s="240" t="s">
        <v>978</v>
      </c>
      <c r="B366" s="241" t="s">
        <v>980</v>
      </c>
      <c r="C366" s="242">
        <f>'Planilha orçamentária '!Q364</f>
        <v>11932.413976200001</v>
      </c>
      <c r="D366" s="243"/>
      <c r="E366" s="244"/>
      <c r="F366" s="245"/>
      <c r="G366" s="246"/>
      <c r="H366" s="244"/>
      <c r="I366" s="245"/>
      <c r="J366" s="247"/>
      <c r="K366" s="244"/>
      <c r="L366" s="245"/>
      <c r="M366" s="248"/>
      <c r="N366" s="244"/>
      <c r="O366" s="245"/>
      <c r="P366" s="247"/>
      <c r="Q366" s="244"/>
      <c r="R366" s="245"/>
      <c r="S366" s="247"/>
      <c r="T366" s="244"/>
      <c r="U366" s="249"/>
      <c r="W366" s="394">
        <f t="shared" si="27"/>
        <v>0</v>
      </c>
      <c r="X366" s="391">
        <f t="shared" si="26"/>
        <v>-11932.413976200001</v>
      </c>
      <c r="Y366" s="395"/>
      <c r="Z366" s="396"/>
    </row>
    <row r="367" spans="1:26" s="224" customFormat="1" ht="38.25" hidden="1" x14ac:dyDescent="0.2">
      <c r="A367" s="240" t="s">
        <v>981</v>
      </c>
      <c r="B367" s="241" t="s">
        <v>983</v>
      </c>
      <c r="C367" s="242">
        <f>'Planilha orçamentária '!Q365</f>
        <v>456.14753660000002</v>
      </c>
      <c r="D367" s="243"/>
      <c r="E367" s="244"/>
      <c r="F367" s="245"/>
      <c r="G367" s="246"/>
      <c r="H367" s="244"/>
      <c r="I367" s="245"/>
      <c r="J367" s="247"/>
      <c r="K367" s="244"/>
      <c r="L367" s="245"/>
      <c r="M367" s="248"/>
      <c r="N367" s="244"/>
      <c r="O367" s="245"/>
      <c r="P367" s="247"/>
      <c r="Q367" s="244"/>
      <c r="R367" s="245"/>
      <c r="S367" s="247"/>
      <c r="T367" s="244"/>
      <c r="U367" s="249"/>
      <c r="W367" s="394">
        <f t="shared" si="27"/>
        <v>0</v>
      </c>
      <c r="X367" s="391">
        <f t="shared" si="26"/>
        <v>-456.14753660000002</v>
      </c>
      <c r="Y367" s="395"/>
      <c r="Z367" s="396"/>
    </row>
    <row r="368" spans="1:26" s="224" customFormat="1" ht="38.25" hidden="1" x14ac:dyDescent="0.2">
      <c r="A368" s="240" t="s">
        <v>984</v>
      </c>
      <c r="B368" s="241" t="s">
        <v>986</v>
      </c>
      <c r="C368" s="242">
        <f>'Planilha orçamentária '!Q366</f>
        <v>2134.0980720000002</v>
      </c>
      <c r="D368" s="243"/>
      <c r="E368" s="244"/>
      <c r="F368" s="245"/>
      <c r="G368" s="246"/>
      <c r="H368" s="244"/>
      <c r="I368" s="245"/>
      <c r="J368" s="247"/>
      <c r="K368" s="244"/>
      <c r="L368" s="245"/>
      <c r="M368" s="248"/>
      <c r="N368" s="244"/>
      <c r="O368" s="245"/>
      <c r="P368" s="247"/>
      <c r="Q368" s="244"/>
      <c r="R368" s="245"/>
      <c r="S368" s="247"/>
      <c r="T368" s="244"/>
      <c r="U368" s="249"/>
      <c r="W368" s="394">
        <f t="shared" si="27"/>
        <v>0</v>
      </c>
      <c r="X368" s="391">
        <f t="shared" si="26"/>
        <v>-2134.0980720000002</v>
      </c>
      <c r="Y368" s="395"/>
      <c r="Z368" s="396"/>
    </row>
    <row r="369" spans="1:26" s="224" customFormat="1" ht="38.25" hidden="1" x14ac:dyDescent="0.2">
      <c r="A369" s="240" t="s">
        <v>987</v>
      </c>
      <c r="B369" s="241" t="s">
        <v>989</v>
      </c>
      <c r="C369" s="242">
        <f>'Planilha orçamentária '!Q367</f>
        <v>7248.87878</v>
      </c>
      <c r="D369" s="243"/>
      <c r="E369" s="244"/>
      <c r="F369" s="245"/>
      <c r="G369" s="246"/>
      <c r="H369" s="244"/>
      <c r="I369" s="245"/>
      <c r="J369" s="247"/>
      <c r="K369" s="244"/>
      <c r="L369" s="245"/>
      <c r="M369" s="248"/>
      <c r="N369" s="244"/>
      <c r="O369" s="245"/>
      <c r="P369" s="247"/>
      <c r="Q369" s="244"/>
      <c r="R369" s="245"/>
      <c r="S369" s="247"/>
      <c r="T369" s="244"/>
      <c r="U369" s="249"/>
      <c r="W369" s="394">
        <f t="shared" si="27"/>
        <v>0</v>
      </c>
      <c r="X369" s="391">
        <f t="shared" si="26"/>
        <v>-7248.87878</v>
      </c>
      <c r="Y369" s="395"/>
      <c r="Z369" s="396"/>
    </row>
    <row r="370" spans="1:26" s="143" customFormat="1" x14ac:dyDescent="0.2">
      <c r="A370" s="274" t="s">
        <v>990</v>
      </c>
      <c r="B370" s="275" t="s">
        <v>423</v>
      </c>
      <c r="C370" s="276">
        <f>'Planilha orçamentária '!F368</f>
        <v>25501.017896320001</v>
      </c>
      <c r="D370" s="277"/>
      <c r="E370" s="278"/>
      <c r="F370" s="293"/>
      <c r="G370" s="280"/>
      <c r="H370" s="278"/>
      <c r="I370" s="279"/>
      <c r="J370" s="281"/>
      <c r="K370" s="278"/>
      <c r="L370" s="279"/>
      <c r="M370" s="284"/>
      <c r="N370" s="278"/>
      <c r="O370" s="279"/>
      <c r="P370" s="281"/>
      <c r="Q370" s="278">
        <v>1</v>
      </c>
      <c r="R370" s="279">
        <f>Q370*$C370</f>
        <v>25501.017896320001</v>
      </c>
      <c r="S370" s="281"/>
      <c r="T370" s="278"/>
      <c r="U370" s="285"/>
      <c r="W370" s="404">
        <f t="shared" si="27"/>
        <v>1</v>
      </c>
      <c r="X370" s="391">
        <f t="shared" si="26"/>
        <v>0</v>
      </c>
      <c r="Y370" s="405"/>
      <c r="Z370" s="406"/>
    </row>
    <row r="371" spans="1:26" s="224" customFormat="1" ht="25.5" hidden="1" x14ac:dyDescent="0.2">
      <c r="A371" s="240" t="s">
        <v>991</v>
      </c>
      <c r="B371" s="241" t="s">
        <v>992</v>
      </c>
      <c r="C371" s="242">
        <f>'Planilha orçamentária '!Q369</f>
        <v>165.76033055999997</v>
      </c>
      <c r="D371" s="243"/>
      <c r="E371" s="244"/>
      <c r="F371" s="245"/>
      <c r="G371" s="246"/>
      <c r="H371" s="244"/>
      <c r="I371" s="245"/>
      <c r="J371" s="247"/>
      <c r="K371" s="244"/>
      <c r="L371" s="245"/>
      <c r="M371" s="248"/>
      <c r="N371" s="244"/>
      <c r="O371" s="245"/>
      <c r="P371" s="247"/>
      <c r="Q371" s="244"/>
      <c r="R371" s="245"/>
      <c r="S371" s="247"/>
      <c r="T371" s="244"/>
      <c r="U371" s="249"/>
      <c r="W371" s="394">
        <f t="shared" si="27"/>
        <v>0</v>
      </c>
      <c r="X371" s="391">
        <f t="shared" si="26"/>
        <v>-165.76033055999997</v>
      </c>
      <c r="Y371" s="395"/>
      <c r="Z371" s="396"/>
    </row>
    <row r="372" spans="1:26" s="224" customFormat="1" ht="38.25" hidden="1" x14ac:dyDescent="0.2">
      <c r="A372" s="240" t="s">
        <v>993</v>
      </c>
      <c r="B372" s="241" t="s">
        <v>994</v>
      </c>
      <c r="C372" s="242">
        <f>'Planilha orçamentária '!Q370</f>
        <v>166.03845191999997</v>
      </c>
      <c r="D372" s="243"/>
      <c r="E372" s="244"/>
      <c r="F372" s="245"/>
      <c r="G372" s="246"/>
      <c r="H372" s="244"/>
      <c r="I372" s="245"/>
      <c r="J372" s="247"/>
      <c r="K372" s="244"/>
      <c r="L372" s="245"/>
      <c r="M372" s="248"/>
      <c r="N372" s="244"/>
      <c r="O372" s="245"/>
      <c r="P372" s="247"/>
      <c r="Q372" s="244"/>
      <c r="R372" s="245"/>
      <c r="S372" s="247"/>
      <c r="T372" s="244"/>
      <c r="U372" s="249"/>
      <c r="W372" s="394">
        <f t="shared" si="27"/>
        <v>0</v>
      </c>
      <c r="X372" s="391">
        <f t="shared" si="26"/>
        <v>-166.03845191999997</v>
      </c>
      <c r="Y372" s="395"/>
      <c r="Z372" s="396"/>
    </row>
    <row r="373" spans="1:26" s="224" customFormat="1" ht="38.25" hidden="1" x14ac:dyDescent="0.2">
      <c r="A373" s="240" t="s">
        <v>995</v>
      </c>
      <c r="B373" s="241" t="s">
        <v>996</v>
      </c>
      <c r="C373" s="242">
        <f>'Planilha orçamentária '!Q371</f>
        <v>10486.287757440003</v>
      </c>
      <c r="D373" s="243"/>
      <c r="E373" s="244"/>
      <c r="F373" s="245"/>
      <c r="G373" s="246"/>
      <c r="H373" s="244"/>
      <c r="I373" s="245"/>
      <c r="J373" s="247"/>
      <c r="K373" s="244"/>
      <c r="L373" s="245"/>
      <c r="M373" s="248"/>
      <c r="N373" s="244"/>
      <c r="O373" s="245"/>
      <c r="P373" s="247"/>
      <c r="Q373" s="244"/>
      <c r="R373" s="245"/>
      <c r="S373" s="247"/>
      <c r="T373" s="244"/>
      <c r="U373" s="249"/>
      <c r="W373" s="394">
        <f t="shared" si="27"/>
        <v>0</v>
      </c>
      <c r="X373" s="391">
        <f t="shared" si="26"/>
        <v>-10486.287757440003</v>
      </c>
      <c r="Y373" s="395"/>
      <c r="Z373" s="396"/>
    </row>
    <row r="374" spans="1:26" s="224" customFormat="1" ht="25.5" hidden="1" x14ac:dyDescent="0.2">
      <c r="A374" s="240" t="s">
        <v>997</v>
      </c>
      <c r="B374" s="241" t="s">
        <v>998</v>
      </c>
      <c r="C374" s="242">
        <f>'Planilha orçamentária '!Q372</f>
        <v>78.708344880000013</v>
      </c>
      <c r="D374" s="243"/>
      <c r="E374" s="244"/>
      <c r="F374" s="245"/>
      <c r="G374" s="246"/>
      <c r="H374" s="244"/>
      <c r="I374" s="245"/>
      <c r="J374" s="247"/>
      <c r="K374" s="244"/>
      <c r="L374" s="245"/>
      <c r="M374" s="248"/>
      <c r="N374" s="244"/>
      <c r="O374" s="245"/>
      <c r="P374" s="247"/>
      <c r="Q374" s="244"/>
      <c r="R374" s="245"/>
      <c r="S374" s="247"/>
      <c r="T374" s="244"/>
      <c r="U374" s="249"/>
      <c r="W374" s="394">
        <f t="shared" si="27"/>
        <v>0</v>
      </c>
      <c r="X374" s="391">
        <f t="shared" si="26"/>
        <v>-78.708344880000013</v>
      </c>
      <c r="Y374" s="395"/>
      <c r="Z374" s="396"/>
    </row>
    <row r="375" spans="1:26" s="224" customFormat="1" ht="38.25" hidden="1" x14ac:dyDescent="0.2">
      <c r="A375" s="240" t="s">
        <v>999</v>
      </c>
      <c r="B375" s="241" t="s">
        <v>1000</v>
      </c>
      <c r="C375" s="242">
        <f>'Planilha orçamentária '!Q373</f>
        <v>417.18204000000003</v>
      </c>
      <c r="D375" s="243"/>
      <c r="E375" s="244"/>
      <c r="F375" s="245"/>
      <c r="G375" s="246"/>
      <c r="H375" s="244"/>
      <c r="I375" s="245"/>
      <c r="J375" s="247"/>
      <c r="K375" s="244"/>
      <c r="L375" s="245"/>
      <c r="M375" s="248"/>
      <c r="N375" s="244"/>
      <c r="O375" s="245"/>
      <c r="P375" s="247"/>
      <c r="Q375" s="244"/>
      <c r="R375" s="245"/>
      <c r="S375" s="247"/>
      <c r="T375" s="244"/>
      <c r="U375" s="249"/>
      <c r="W375" s="394">
        <f t="shared" si="27"/>
        <v>0</v>
      </c>
      <c r="X375" s="391">
        <f t="shared" si="26"/>
        <v>-417.18204000000003</v>
      </c>
      <c r="Y375" s="395"/>
      <c r="Z375" s="396"/>
    </row>
    <row r="376" spans="1:26" s="224" customFormat="1" ht="51" hidden="1" x14ac:dyDescent="0.2">
      <c r="A376" s="240" t="s">
        <v>1001</v>
      </c>
      <c r="B376" s="241" t="s">
        <v>1003</v>
      </c>
      <c r="C376" s="242">
        <f>'Planilha orçamentária '!Q374</f>
        <v>15.3487296</v>
      </c>
      <c r="D376" s="243"/>
      <c r="E376" s="244"/>
      <c r="F376" s="245"/>
      <c r="G376" s="246"/>
      <c r="H376" s="244"/>
      <c r="I376" s="245"/>
      <c r="J376" s="247"/>
      <c r="K376" s="244"/>
      <c r="L376" s="245"/>
      <c r="M376" s="248"/>
      <c r="N376" s="244"/>
      <c r="O376" s="245"/>
      <c r="P376" s="247"/>
      <c r="Q376" s="244"/>
      <c r="R376" s="245"/>
      <c r="S376" s="247"/>
      <c r="T376" s="244"/>
      <c r="U376" s="249"/>
      <c r="W376" s="394">
        <f t="shared" si="27"/>
        <v>0</v>
      </c>
      <c r="X376" s="391">
        <f t="shared" si="26"/>
        <v>-15.3487296</v>
      </c>
      <c r="Y376" s="395"/>
      <c r="Z376" s="396"/>
    </row>
    <row r="377" spans="1:26" s="224" customFormat="1" ht="38.25" hidden="1" x14ac:dyDescent="0.2">
      <c r="A377" s="240" t="s">
        <v>1004</v>
      </c>
      <c r="B377" s="241" t="s">
        <v>1005</v>
      </c>
      <c r="C377" s="242">
        <f>'Planilha orçamentária '!Q375</f>
        <v>748.63428624000016</v>
      </c>
      <c r="D377" s="243"/>
      <c r="E377" s="244"/>
      <c r="F377" s="245"/>
      <c r="G377" s="246"/>
      <c r="H377" s="244"/>
      <c r="I377" s="245"/>
      <c r="J377" s="247"/>
      <c r="K377" s="244"/>
      <c r="L377" s="245"/>
      <c r="M377" s="248"/>
      <c r="N377" s="244"/>
      <c r="O377" s="245"/>
      <c r="P377" s="247"/>
      <c r="Q377" s="244"/>
      <c r="R377" s="245"/>
      <c r="S377" s="247"/>
      <c r="T377" s="244"/>
      <c r="U377" s="249"/>
      <c r="W377" s="394">
        <f t="shared" si="27"/>
        <v>0</v>
      </c>
      <c r="X377" s="391">
        <f t="shared" si="26"/>
        <v>-748.63428624000016</v>
      </c>
      <c r="Y377" s="395"/>
      <c r="Z377" s="396"/>
    </row>
    <row r="378" spans="1:26" s="224" customFormat="1" ht="25.5" hidden="1" x14ac:dyDescent="0.2">
      <c r="A378" s="240" t="s">
        <v>1006</v>
      </c>
      <c r="B378" s="241" t="s">
        <v>1008</v>
      </c>
      <c r="C378" s="242">
        <f>'Planilha orçamentária '!Q376</f>
        <v>469.41283479999998</v>
      </c>
      <c r="D378" s="243"/>
      <c r="E378" s="244"/>
      <c r="F378" s="245"/>
      <c r="G378" s="246"/>
      <c r="H378" s="244"/>
      <c r="I378" s="245"/>
      <c r="J378" s="247"/>
      <c r="K378" s="244"/>
      <c r="L378" s="245"/>
      <c r="M378" s="248"/>
      <c r="N378" s="244"/>
      <c r="O378" s="245"/>
      <c r="P378" s="247"/>
      <c r="Q378" s="244"/>
      <c r="R378" s="245"/>
      <c r="S378" s="247"/>
      <c r="T378" s="244"/>
      <c r="U378" s="249"/>
      <c r="W378" s="394">
        <f t="shared" si="27"/>
        <v>0</v>
      </c>
      <c r="X378" s="391">
        <f t="shared" si="26"/>
        <v>-469.41283479999998</v>
      </c>
      <c r="Y378" s="395"/>
      <c r="Z378" s="396"/>
    </row>
    <row r="379" spans="1:26" s="224" customFormat="1" ht="38.25" hidden="1" x14ac:dyDescent="0.2">
      <c r="A379" s="240" t="s">
        <v>1009</v>
      </c>
      <c r="B379" s="241" t="s">
        <v>1011</v>
      </c>
      <c r="C379" s="242">
        <f>'Planilha orçamentária '!Q377</f>
        <v>27.044699519999998</v>
      </c>
      <c r="D379" s="243"/>
      <c r="E379" s="244"/>
      <c r="F379" s="245"/>
      <c r="G379" s="246"/>
      <c r="H379" s="244"/>
      <c r="I379" s="245"/>
      <c r="J379" s="247"/>
      <c r="K379" s="244"/>
      <c r="L379" s="245"/>
      <c r="M379" s="248"/>
      <c r="N379" s="244"/>
      <c r="O379" s="245"/>
      <c r="P379" s="247"/>
      <c r="Q379" s="244"/>
      <c r="R379" s="245"/>
      <c r="S379" s="247"/>
      <c r="T379" s="244"/>
      <c r="U379" s="249"/>
      <c r="W379" s="394">
        <f t="shared" si="27"/>
        <v>0</v>
      </c>
      <c r="X379" s="391">
        <f t="shared" si="26"/>
        <v>-27.044699519999998</v>
      </c>
      <c r="Y379" s="395"/>
      <c r="Z379" s="396"/>
    </row>
    <row r="380" spans="1:26" s="224" customFormat="1" ht="51" hidden="1" x14ac:dyDescent="0.2">
      <c r="A380" s="240" t="s">
        <v>1012</v>
      </c>
      <c r="B380" s="241" t="s">
        <v>1013</v>
      </c>
      <c r="C380" s="242">
        <f>'Planilha orçamentária '!Q378</f>
        <v>7378.6955190400004</v>
      </c>
      <c r="D380" s="243"/>
      <c r="E380" s="244"/>
      <c r="F380" s="245"/>
      <c r="G380" s="246"/>
      <c r="H380" s="244"/>
      <c r="I380" s="245"/>
      <c r="J380" s="247"/>
      <c r="K380" s="244"/>
      <c r="L380" s="245"/>
      <c r="M380" s="248"/>
      <c r="N380" s="244"/>
      <c r="O380" s="245"/>
      <c r="P380" s="247"/>
      <c r="Q380" s="244"/>
      <c r="R380" s="245"/>
      <c r="S380" s="247"/>
      <c r="T380" s="244"/>
      <c r="U380" s="249"/>
      <c r="W380" s="394">
        <f t="shared" si="27"/>
        <v>0</v>
      </c>
      <c r="X380" s="391">
        <f t="shared" si="26"/>
        <v>-7378.6955190400004</v>
      </c>
      <c r="Y380" s="395"/>
      <c r="Z380" s="396"/>
    </row>
    <row r="381" spans="1:26" s="224" customFormat="1" ht="25.5" hidden="1" x14ac:dyDescent="0.2">
      <c r="A381" s="240" t="s">
        <v>1014</v>
      </c>
      <c r="B381" s="241" t="s">
        <v>1016</v>
      </c>
      <c r="C381" s="242">
        <f>'Planilha orçamentária '!Q379</f>
        <v>786.91092432000016</v>
      </c>
      <c r="D381" s="243"/>
      <c r="E381" s="244"/>
      <c r="F381" s="245"/>
      <c r="G381" s="246"/>
      <c r="H381" s="244"/>
      <c r="I381" s="245"/>
      <c r="J381" s="247"/>
      <c r="K381" s="244"/>
      <c r="L381" s="245"/>
      <c r="M381" s="248"/>
      <c r="N381" s="244"/>
      <c r="O381" s="245"/>
      <c r="P381" s="247"/>
      <c r="Q381" s="244"/>
      <c r="R381" s="245"/>
      <c r="S381" s="247"/>
      <c r="T381" s="244"/>
      <c r="U381" s="249"/>
      <c r="W381" s="394">
        <f t="shared" si="27"/>
        <v>0</v>
      </c>
      <c r="X381" s="391">
        <f t="shared" si="26"/>
        <v>-786.91092432000016</v>
      </c>
      <c r="Y381" s="395"/>
      <c r="Z381" s="396"/>
    </row>
    <row r="382" spans="1:26" s="224" customFormat="1" ht="25.5" hidden="1" x14ac:dyDescent="0.2">
      <c r="A382" s="240" t="s">
        <v>1017</v>
      </c>
      <c r="B382" s="241" t="s">
        <v>1018</v>
      </c>
      <c r="C382" s="242">
        <f>'Planilha orçamentária '!Q380</f>
        <v>4760.9939780000004</v>
      </c>
      <c r="D382" s="243"/>
      <c r="E382" s="244"/>
      <c r="F382" s="245"/>
      <c r="G382" s="246"/>
      <c r="H382" s="244"/>
      <c r="I382" s="245"/>
      <c r="J382" s="247"/>
      <c r="K382" s="244"/>
      <c r="L382" s="245"/>
      <c r="M382" s="248"/>
      <c r="N382" s="244"/>
      <c r="O382" s="245"/>
      <c r="P382" s="247"/>
      <c r="Q382" s="244"/>
      <c r="R382" s="245"/>
      <c r="S382" s="247"/>
      <c r="T382" s="244"/>
      <c r="U382" s="249"/>
      <c r="W382" s="394">
        <f t="shared" si="27"/>
        <v>0</v>
      </c>
      <c r="X382" s="391">
        <f t="shared" si="26"/>
        <v>-4760.9939780000004</v>
      </c>
      <c r="Y382" s="395"/>
      <c r="Z382" s="396"/>
    </row>
    <row r="383" spans="1:26" s="226" customFormat="1" x14ac:dyDescent="0.2">
      <c r="A383" s="261" t="s">
        <v>1019</v>
      </c>
      <c r="B383" s="262" t="s">
        <v>1020</v>
      </c>
      <c r="C383" s="263">
        <f>'Planilha orçamentária '!F381</f>
        <v>4539.5751680000003</v>
      </c>
      <c r="D383" s="264"/>
      <c r="E383" s="265"/>
      <c r="F383" s="271"/>
      <c r="G383" s="267"/>
      <c r="H383" s="265"/>
      <c r="I383" s="271"/>
      <c r="J383" s="270"/>
      <c r="K383" s="265"/>
      <c r="L383" s="271"/>
      <c r="M383" s="272"/>
      <c r="N383" s="265"/>
      <c r="O383" s="271"/>
      <c r="P383" s="270"/>
      <c r="Q383" s="265">
        <v>1</v>
      </c>
      <c r="R383" s="271">
        <f>Q383*$C383</f>
        <v>4539.5751680000003</v>
      </c>
      <c r="S383" s="270"/>
      <c r="T383" s="265"/>
      <c r="U383" s="273"/>
      <c r="W383" s="390">
        <f t="shared" si="27"/>
        <v>1</v>
      </c>
      <c r="X383" s="391">
        <f t="shared" si="26"/>
        <v>0</v>
      </c>
      <c r="Y383" s="400"/>
      <c r="Z383" s="401"/>
    </row>
    <row r="384" spans="1:26" s="224" customFormat="1" hidden="1" x14ac:dyDescent="0.2">
      <c r="A384" s="240" t="s">
        <v>1021</v>
      </c>
      <c r="B384" s="241" t="s">
        <v>1023</v>
      </c>
      <c r="C384" s="242">
        <f>'Planilha orçamentária '!Q382</f>
        <v>170.14483200000001</v>
      </c>
      <c r="D384" s="243"/>
      <c r="E384" s="244"/>
      <c r="F384" s="245"/>
      <c r="G384" s="246"/>
      <c r="H384" s="244"/>
      <c r="I384" s="245"/>
      <c r="J384" s="247"/>
      <c r="K384" s="244"/>
      <c r="L384" s="245"/>
      <c r="M384" s="248"/>
      <c r="N384" s="244"/>
      <c r="O384" s="245"/>
      <c r="P384" s="247"/>
      <c r="Q384" s="244"/>
      <c r="R384" s="245"/>
      <c r="S384" s="247"/>
      <c r="T384" s="244"/>
      <c r="U384" s="249"/>
      <c r="W384" s="394">
        <f t="shared" si="27"/>
        <v>0</v>
      </c>
      <c r="X384" s="391">
        <f t="shared" si="26"/>
        <v>-170.14483200000001</v>
      </c>
      <c r="Y384" s="395"/>
      <c r="Z384" s="396"/>
    </row>
    <row r="385" spans="1:26" s="224" customFormat="1" hidden="1" x14ac:dyDescent="0.2">
      <c r="A385" s="240" t="s">
        <v>1024</v>
      </c>
      <c r="B385" s="241" t="s">
        <v>1026</v>
      </c>
      <c r="C385" s="242">
        <f>'Planilha orçamentária '!Q383</f>
        <v>880.35821399999998</v>
      </c>
      <c r="D385" s="243"/>
      <c r="E385" s="244"/>
      <c r="F385" s="245"/>
      <c r="G385" s="246"/>
      <c r="H385" s="244"/>
      <c r="I385" s="245"/>
      <c r="J385" s="247"/>
      <c r="K385" s="244"/>
      <c r="L385" s="245"/>
      <c r="M385" s="248"/>
      <c r="N385" s="244"/>
      <c r="O385" s="245"/>
      <c r="P385" s="247"/>
      <c r="Q385" s="244"/>
      <c r="R385" s="245"/>
      <c r="S385" s="247"/>
      <c r="T385" s="244"/>
      <c r="U385" s="249"/>
      <c r="W385" s="394">
        <f t="shared" si="27"/>
        <v>0</v>
      </c>
      <c r="X385" s="391">
        <f t="shared" si="26"/>
        <v>-880.35821399999998</v>
      </c>
      <c r="Y385" s="395"/>
      <c r="Z385" s="396"/>
    </row>
    <row r="386" spans="1:26" s="224" customFormat="1" ht="25.5" hidden="1" x14ac:dyDescent="0.2">
      <c r="A386" s="240" t="s">
        <v>1027</v>
      </c>
      <c r="B386" s="241" t="s">
        <v>1029</v>
      </c>
      <c r="C386" s="242">
        <f>'Planilha orçamentária '!Q384</f>
        <v>383.99090799999999</v>
      </c>
      <c r="D386" s="243"/>
      <c r="E386" s="244"/>
      <c r="F386" s="245"/>
      <c r="G386" s="246"/>
      <c r="H386" s="244"/>
      <c r="I386" s="245"/>
      <c r="J386" s="247"/>
      <c r="K386" s="244"/>
      <c r="L386" s="245"/>
      <c r="M386" s="248"/>
      <c r="N386" s="244"/>
      <c r="O386" s="245"/>
      <c r="P386" s="247"/>
      <c r="Q386" s="244"/>
      <c r="R386" s="245"/>
      <c r="S386" s="247"/>
      <c r="T386" s="244"/>
      <c r="U386" s="249"/>
      <c r="W386" s="394">
        <f t="shared" si="27"/>
        <v>0</v>
      </c>
      <c r="X386" s="391">
        <f t="shared" si="26"/>
        <v>-383.99090799999999</v>
      </c>
      <c r="Y386" s="395"/>
      <c r="Z386" s="396"/>
    </row>
    <row r="387" spans="1:26" s="224" customFormat="1" hidden="1" x14ac:dyDescent="0.2">
      <c r="A387" s="240" t="s">
        <v>1030</v>
      </c>
      <c r="B387" s="241" t="s">
        <v>1032</v>
      </c>
      <c r="C387" s="242">
        <f>'Planilha orçamentária '!Q385</f>
        <v>2906.4921520000003</v>
      </c>
      <c r="D387" s="243"/>
      <c r="E387" s="244"/>
      <c r="F387" s="245"/>
      <c r="G387" s="246"/>
      <c r="H387" s="244"/>
      <c r="I387" s="245"/>
      <c r="J387" s="247"/>
      <c r="K387" s="244"/>
      <c r="L387" s="245"/>
      <c r="M387" s="248"/>
      <c r="N387" s="244"/>
      <c r="O387" s="245"/>
      <c r="P387" s="247"/>
      <c r="Q387" s="244"/>
      <c r="R387" s="245"/>
      <c r="S387" s="247"/>
      <c r="T387" s="244"/>
      <c r="U387" s="249"/>
      <c r="W387" s="394">
        <f t="shared" si="27"/>
        <v>0</v>
      </c>
      <c r="X387" s="391">
        <f t="shared" si="26"/>
        <v>-2906.4921520000003</v>
      </c>
      <c r="Y387" s="395"/>
      <c r="Z387" s="396"/>
    </row>
    <row r="388" spans="1:26" s="224" customFormat="1" ht="25.5" hidden="1" x14ac:dyDescent="0.2">
      <c r="A388" s="240" t="s">
        <v>1033</v>
      </c>
      <c r="B388" s="241" t="s">
        <v>1034</v>
      </c>
      <c r="C388" s="242">
        <f>'Planilha orçamentária '!Q386</f>
        <v>198.58906199999998</v>
      </c>
      <c r="D388" s="243"/>
      <c r="E388" s="244"/>
      <c r="F388" s="245"/>
      <c r="G388" s="246"/>
      <c r="H388" s="244"/>
      <c r="I388" s="245"/>
      <c r="J388" s="247"/>
      <c r="K388" s="244"/>
      <c r="L388" s="245"/>
      <c r="M388" s="248"/>
      <c r="N388" s="244"/>
      <c r="O388" s="245"/>
      <c r="P388" s="247"/>
      <c r="Q388" s="244"/>
      <c r="R388" s="245"/>
      <c r="S388" s="247"/>
      <c r="T388" s="244"/>
      <c r="U388" s="249"/>
      <c r="W388" s="394">
        <f t="shared" si="27"/>
        <v>0</v>
      </c>
      <c r="X388" s="391">
        <f t="shared" si="26"/>
        <v>-198.58906199999998</v>
      </c>
      <c r="Y388" s="395"/>
      <c r="Z388" s="396"/>
    </row>
    <row r="389" spans="1:26" s="143" customFormat="1" x14ac:dyDescent="0.2">
      <c r="A389" s="274" t="s">
        <v>1035</v>
      </c>
      <c r="B389" s="275" t="s">
        <v>1036</v>
      </c>
      <c r="C389" s="276">
        <f>'Planilha orçamentária '!F387</f>
        <v>16068.2223698</v>
      </c>
      <c r="D389" s="277"/>
      <c r="E389" s="278"/>
      <c r="F389" s="293"/>
      <c r="G389" s="280"/>
      <c r="H389" s="278">
        <v>0.8</v>
      </c>
      <c r="I389" s="279">
        <f>H389*$C389</f>
        <v>12854.577895840001</v>
      </c>
      <c r="J389" s="281"/>
      <c r="K389" s="278">
        <v>0.2</v>
      </c>
      <c r="L389" s="279">
        <f>K389*$C389</f>
        <v>3213.6444739600001</v>
      </c>
      <c r="M389" s="284"/>
      <c r="N389" s="278"/>
      <c r="O389" s="279"/>
      <c r="P389" s="281"/>
      <c r="Q389" s="278"/>
      <c r="R389" s="279"/>
      <c r="S389" s="281"/>
      <c r="T389" s="278"/>
      <c r="U389" s="285"/>
      <c r="W389" s="404">
        <f t="shared" si="27"/>
        <v>1</v>
      </c>
      <c r="X389" s="391">
        <f t="shared" si="26"/>
        <v>0</v>
      </c>
      <c r="Y389" s="405"/>
      <c r="Z389" s="406"/>
    </row>
    <row r="390" spans="1:26" s="224" customFormat="1" hidden="1" x14ac:dyDescent="0.2">
      <c r="A390" s="240" t="s">
        <v>1037</v>
      </c>
      <c r="B390" s="241" t="s">
        <v>1038</v>
      </c>
      <c r="C390" s="242">
        <f>'Planilha orçamentária '!Q388</f>
        <v>787.80477960000007</v>
      </c>
      <c r="D390" s="243"/>
      <c r="E390" s="244"/>
      <c r="F390" s="245"/>
      <c r="G390" s="246"/>
      <c r="H390" s="244"/>
      <c r="I390" s="245"/>
      <c r="J390" s="247"/>
      <c r="K390" s="244"/>
      <c r="L390" s="245"/>
      <c r="M390" s="248"/>
      <c r="N390" s="244"/>
      <c r="O390" s="245"/>
      <c r="P390" s="247"/>
      <c r="Q390" s="244"/>
      <c r="R390" s="245"/>
      <c r="S390" s="247"/>
      <c r="T390" s="244"/>
      <c r="U390" s="249"/>
      <c r="W390" s="394">
        <f t="shared" si="27"/>
        <v>0</v>
      </c>
      <c r="X390" s="391">
        <f t="shared" si="26"/>
        <v>-787.80477960000007</v>
      </c>
      <c r="Y390" s="395"/>
      <c r="Z390" s="396"/>
    </row>
    <row r="391" spans="1:26" s="224" customFormat="1" ht="25.5" hidden="1" x14ac:dyDescent="0.2">
      <c r="A391" s="240" t="s">
        <v>1039</v>
      </c>
      <c r="B391" s="241" t="s">
        <v>1040</v>
      </c>
      <c r="C391" s="242">
        <f>'Planilha orçamentária '!Q389</f>
        <v>2497.0055465999999</v>
      </c>
      <c r="D391" s="243"/>
      <c r="E391" s="244"/>
      <c r="F391" s="245"/>
      <c r="G391" s="246"/>
      <c r="H391" s="244"/>
      <c r="I391" s="245"/>
      <c r="J391" s="247"/>
      <c r="K391" s="244"/>
      <c r="L391" s="245"/>
      <c r="M391" s="248"/>
      <c r="N391" s="244"/>
      <c r="O391" s="245"/>
      <c r="P391" s="247"/>
      <c r="Q391" s="244"/>
      <c r="R391" s="245"/>
      <c r="S391" s="247"/>
      <c r="T391" s="244"/>
      <c r="U391" s="249"/>
      <c r="W391" s="394">
        <f t="shared" si="27"/>
        <v>0</v>
      </c>
      <c r="X391" s="391">
        <f t="shared" si="26"/>
        <v>-2497.0055465999999</v>
      </c>
      <c r="Y391" s="395"/>
      <c r="Z391" s="396"/>
    </row>
    <row r="392" spans="1:26" s="224" customFormat="1" ht="25.5" hidden="1" x14ac:dyDescent="0.2">
      <c r="A392" s="240" t="s">
        <v>1041</v>
      </c>
      <c r="B392" s="241" t="s">
        <v>1042</v>
      </c>
      <c r="C392" s="242">
        <f>'Planilha orçamentária '!Q390</f>
        <v>8913.8386682399996</v>
      </c>
      <c r="D392" s="243"/>
      <c r="E392" s="244"/>
      <c r="F392" s="245"/>
      <c r="G392" s="246"/>
      <c r="H392" s="244"/>
      <c r="I392" s="245"/>
      <c r="J392" s="247"/>
      <c r="K392" s="244"/>
      <c r="L392" s="245"/>
      <c r="M392" s="248"/>
      <c r="N392" s="244"/>
      <c r="O392" s="245"/>
      <c r="P392" s="247"/>
      <c r="Q392" s="244"/>
      <c r="R392" s="245"/>
      <c r="S392" s="247"/>
      <c r="T392" s="244"/>
      <c r="U392" s="249"/>
      <c r="W392" s="394">
        <f t="shared" si="27"/>
        <v>0</v>
      </c>
      <c r="X392" s="391">
        <f t="shared" si="26"/>
        <v>-8913.8386682399996</v>
      </c>
      <c r="Y392" s="395"/>
      <c r="Z392" s="396"/>
    </row>
    <row r="393" spans="1:26" s="224" customFormat="1" hidden="1" x14ac:dyDescent="0.2">
      <c r="A393" s="240" t="s">
        <v>1043</v>
      </c>
      <c r="B393" s="241" t="s">
        <v>1044</v>
      </c>
      <c r="C393" s="242">
        <f>'Planilha orçamentária '!Q391</f>
        <v>3869.5733753600002</v>
      </c>
      <c r="D393" s="243"/>
      <c r="E393" s="244"/>
      <c r="F393" s="245"/>
      <c r="G393" s="246"/>
      <c r="H393" s="244"/>
      <c r="I393" s="245"/>
      <c r="J393" s="247"/>
      <c r="K393" s="244"/>
      <c r="L393" s="245"/>
      <c r="M393" s="248"/>
      <c r="N393" s="244"/>
      <c r="O393" s="245"/>
      <c r="P393" s="247"/>
      <c r="Q393" s="244"/>
      <c r="R393" s="245"/>
      <c r="S393" s="247"/>
      <c r="T393" s="244"/>
      <c r="U393" s="249"/>
      <c r="W393" s="394">
        <f t="shared" si="27"/>
        <v>0</v>
      </c>
      <c r="X393" s="391">
        <f t="shared" si="26"/>
        <v>-3869.5733753600002</v>
      </c>
      <c r="Y393" s="395"/>
      <c r="Z393" s="396"/>
    </row>
    <row r="394" spans="1:26" s="226" customFormat="1" x14ac:dyDescent="0.2">
      <c r="A394" s="261" t="s">
        <v>1045</v>
      </c>
      <c r="B394" s="262" t="s">
        <v>1046</v>
      </c>
      <c r="C394" s="263">
        <f>'Planilha orçamentária '!F392</f>
        <v>11004.555757200002</v>
      </c>
      <c r="D394" s="264"/>
      <c r="E394" s="265"/>
      <c r="F394" s="271"/>
      <c r="G394" s="301"/>
      <c r="H394" s="265">
        <v>1</v>
      </c>
      <c r="I394" s="271">
        <f>H394*$C394</f>
        <v>11004.555757200002</v>
      </c>
      <c r="J394" s="270"/>
      <c r="K394" s="265"/>
      <c r="L394" s="271"/>
      <c r="M394" s="302"/>
      <c r="N394" s="265"/>
      <c r="O394" s="271"/>
      <c r="P394" s="270"/>
      <c r="Q394" s="265"/>
      <c r="R394" s="271"/>
      <c r="S394" s="270"/>
      <c r="T394" s="265"/>
      <c r="U394" s="273"/>
      <c r="W394" s="390">
        <f t="shared" si="27"/>
        <v>1</v>
      </c>
      <c r="X394" s="391">
        <f t="shared" si="26"/>
        <v>0</v>
      </c>
      <c r="Y394" s="400"/>
      <c r="Z394" s="401"/>
    </row>
    <row r="395" spans="1:26" s="224" customFormat="1" hidden="1" x14ac:dyDescent="0.2">
      <c r="A395" s="240" t="s">
        <v>1047</v>
      </c>
      <c r="B395" s="241" t="s">
        <v>1049</v>
      </c>
      <c r="C395" s="242">
        <f>'Planilha orçamentária '!Q393</f>
        <v>88.086636800000008</v>
      </c>
      <c r="D395" s="243"/>
      <c r="E395" s="244"/>
      <c r="F395" s="245"/>
      <c r="G395" s="246"/>
      <c r="H395" s="244"/>
      <c r="I395" s="245"/>
      <c r="J395" s="247"/>
      <c r="K395" s="244"/>
      <c r="L395" s="245"/>
      <c r="M395" s="248"/>
      <c r="N395" s="244"/>
      <c r="O395" s="245"/>
      <c r="P395" s="247"/>
      <c r="Q395" s="244"/>
      <c r="R395" s="245"/>
      <c r="S395" s="247"/>
      <c r="T395" s="244"/>
      <c r="U395" s="249"/>
      <c r="W395" s="394">
        <f t="shared" si="27"/>
        <v>0</v>
      </c>
      <c r="X395" s="391">
        <f t="shared" si="26"/>
        <v>-88.086636800000008</v>
      </c>
      <c r="Y395" s="395"/>
      <c r="Z395" s="396"/>
    </row>
    <row r="396" spans="1:26" s="224" customFormat="1" hidden="1" x14ac:dyDescent="0.2">
      <c r="A396" s="240" t="s">
        <v>1050</v>
      </c>
      <c r="B396" s="241" t="s">
        <v>1052</v>
      </c>
      <c r="C396" s="242">
        <f>'Planilha orçamentária '!Q394</f>
        <v>390.12593800000002</v>
      </c>
      <c r="D396" s="243"/>
      <c r="E396" s="244"/>
      <c r="F396" s="245"/>
      <c r="G396" s="246"/>
      <c r="H396" s="244"/>
      <c r="I396" s="245"/>
      <c r="J396" s="247"/>
      <c r="K396" s="244"/>
      <c r="L396" s="245"/>
      <c r="M396" s="248"/>
      <c r="N396" s="244"/>
      <c r="O396" s="245"/>
      <c r="P396" s="247"/>
      <c r="Q396" s="244"/>
      <c r="R396" s="245"/>
      <c r="S396" s="247"/>
      <c r="T396" s="244"/>
      <c r="U396" s="249"/>
      <c r="W396" s="394">
        <f t="shared" si="27"/>
        <v>0</v>
      </c>
      <c r="X396" s="391">
        <f t="shared" si="26"/>
        <v>-390.12593800000002</v>
      </c>
      <c r="Y396" s="395"/>
      <c r="Z396" s="396"/>
    </row>
    <row r="397" spans="1:26" s="224" customFormat="1" hidden="1" x14ac:dyDescent="0.2">
      <c r="A397" s="240" t="s">
        <v>1053</v>
      </c>
      <c r="B397" s="241" t="s">
        <v>1054</v>
      </c>
      <c r="C397" s="242">
        <f>'Planilha orçamentária '!Q395</f>
        <v>882.94856000000004</v>
      </c>
      <c r="D397" s="243"/>
      <c r="E397" s="244"/>
      <c r="F397" s="245"/>
      <c r="G397" s="246"/>
      <c r="H397" s="244"/>
      <c r="I397" s="245"/>
      <c r="J397" s="247"/>
      <c r="K397" s="244"/>
      <c r="L397" s="245"/>
      <c r="M397" s="248"/>
      <c r="N397" s="244"/>
      <c r="O397" s="245"/>
      <c r="P397" s="247"/>
      <c r="Q397" s="244"/>
      <c r="R397" s="245"/>
      <c r="S397" s="247"/>
      <c r="T397" s="244"/>
      <c r="U397" s="249"/>
      <c r="W397" s="394">
        <f t="shared" si="27"/>
        <v>0</v>
      </c>
      <c r="X397" s="391">
        <f t="shared" si="26"/>
        <v>-882.94856000000004</v>
      </c>
      <c r="Y397" s="395"/>
      <c r="Z397" s="396"/>
    </row>
    <row r="398" spans="1:26" s="224" customFormat="1" hidden="1" x14ac:dyDescent="0.2">
      <c r="A398" s="240" t="s">
        <v>1055</v>
      </c>
      <c r="B398" s="241" t="s">
        <v>1056</v>
      </c>
      <c r="C398" s="242">
        <f>'Planilha orçamentária '!Q396</f>
        <v>573.59432000000004</v>
      </c>
      <c r="D398" s="243"/>
      <c r="E398" s="244"/>
      <c r="F398" s="245"/>
      <c r="G398" s="246"/>
      <c r="H398" s="244"/>
      <c r="I398" s="245"/>
      <c r="J398" s="247"/>
      <c r="K398" s="244"/>
      <c r="L398" s="245"/>
      <c r="M398" s="248"/>
      <c r="N398" s="244"/>
      <c r="O398" s="245"/>
      <c r="P398" s="247"/>
      <c r="Q398" s="244"/>
      <c r="R398" s="245"/>
      <c r="S398" s="247"/>
      <c r="T398" s="244"/>
      <c r="U398" s="249"/>
      <c r="W398" s="394">
        <f t="shared" si="27"/>
        <v>0</v>
      </c>
      <c r="X398" s="391">
        <f t="shared" si="26"/>
        <v>-573.59432000000004</v>
      </c>
      <c r="Y398" s="395"/>
      <c r="Z398" s="396"/>
    </row>
    <row r="399" spans="1:26" s="224" customFormat="1" hidden="1" x14ac:dyDescent="0.2">
      <c r="A399" s="240" t="s">
        <v>1057</v>
      </c>
      <c r="B399" s="241" t="s">
        <v>501</v>
      </c>
      <c r="C399" s="242">
        <f>'Planilha orçamentária '!Q397</f>
        <v>619.70000000000005</v>
      </c>
      <c r="D399" s="243"/>
      <c r="E399" s="244"/>
      <c r="F399" s="245"/>
      <c r="G399" s="246"/>
      <c r="H399" s="244"/>
      <c r="I399" s="245"/>
      <c r="J399" s="247"/>
      <c r="K399" s="244"/>
      <c r="L399" s="245"/>
      <c r="M399" s="248"/>
      <c r="N399" s="244"/>
      <c r="O399" s="245"/>
      <c r="P399" s="247"/>
      <c r="Q399" s="244"/>
      <c r="R399" s="245"/>
      <c r="S399" s="247"/>
      <c r="T399" s="244"/>
      <c r="U399" s="249"/>
      <c r="W399" s="394">
        <f t="shared" si="27"/>
        <v>0</v>
      </c>
      <c r="X399" s="391">
        <f t="shared" si="26"/>
        <v>-619.70000000000005</v>
      </c>
      <c r="Y399" s="395"/>
      <c r="Z399" s="396"/>
    </row>
    <row r="400" spans="1:26" s="224" customFormat="1" hidden="1" x14ac:dyDescent="0.2">
      <c r="A400" s="240" t="s">
        <v>1058</v>
      </c>
      <c r="B400" s="241" t="s">
        <v>1060</v>
      </c>
      <c r="C400" s="242">
        <f>'Planilha orçamentária '!Q398</f>
        <v>537.05680800000005</v>
      </c>
      <c r="D400" s="243"/>
      <c r="E400" s="244"/>
      <c r="F400" s="245"/>
      <c r="G400" s="246"/>
      <c r="H400" s="244"/>
      <c r="I400" s="245"/>
      <c r="J400" s="247"/>
      <c r="K400" s="244"/>
      <c r="L400" s="245"/>
      <c r="M400" s="248"/>
      <c r="N400" s="244"/>
      <c r="O400" s="245"/>
      <c r="P400" s="247"/>
      <c r="Q400" s="244"/>
      <c r="R400" s="245"/>
      <c r="S400" s="247"/>
      <c r="T400" s="244"/>
      <c r="U400" s="249"/>
      <c r="W400" s="394">
        <f t="shared" si="27"/>
        <v>0</v>
      </c>
      <c r="X400" s="391">
        <f t="shared" si="26"/>
        <v>-537.05680800000005</v>
      </c>
      <c r="Y400" s="395"/>
      <c r="Z400" s="396"/>
    </row>
    <row r="401" spans="1:26" s="224" customFormat="1" hidden="1" x14ac:dyDescent="0.2">
      <c r="A401" s="240" t="s">
        <v>1061</v>
      </c>
      <c r="B401" s="241" t="s">
        <v>1062</v>
      </c>
      <c r="C401" s="242">
        <f>'Planilha orçamentária '!Q399</f>
        <v>6703.6270592000001</v>
      </c>
      <c r="D401" s="243"/>
      <c r="E401" s="244"/>
      <c r="F401" s="245"/>
      <c r="G401" s="246"/>
      <c r="H401" s="244"/>
      <c r="I401" s="245"/>
      <c r="J401" s="247"/>
      <c r="K401" s="244"/>
      <c r="L401" s="245"/>
      <c r="M401" s="248"/>
      <c r="N401" s="244"/>
      <c r="O401" s="245"/>
      <c r="P401" s="247"/>
      <c r="Q401" s="244"/>
      <c r="R401" s="245"/>
      <c r="S401" s="247"/>
      <c r="T401" s="244"/>
      <c r="U401" s="249"/>
      <c r="W401" s="394">
        <f t="shared" si="27"/>
        <v>0</v>
      </c>
      <c r="X401" s="391">
        <f t="shared" ref="X401:X435" si="28">F401+I401+L401+O401+R401-C401</f>
        <v>-6703.6270592000001</v>
      </c>
      <c r="Y401" s="395"/>
      <c r="Z401" s="396"/>
    </row>
    <row r="402" spans="1:26" s="224" customFormat="1" hidden="1" x14ac:dyDescent="0.2">
      <c r="A402" s="240" t="s">
        <v>1063</v>
      </c>
      <c r="B402" s="241" t="s">
        <v>1065</v>
      </c>
      <c r="C402" s="242">
        <f>'Planilha orçamentária '!Q400</f>
        <v>1209.4164352</v>
      </c>
      <c r="D402" s="243"/>
      <c r="E402" s="244"/>
      <c r="F402" s="245"/>
      <c r="G402" s="246"/>
      <c r="H402" s="244"/>
      <c r="I402" s="245"/>
      <c r="J402" s="247"/>
      <c r="K402" s="244"/>
      <c r="L402" s="245"/>
      <c r="M402" s="248"/>
      <c r="N402" s="244"/>
      <c r="O402" s="245"/>
      <c r="P402" s="247"/>
      <c r="Q402" s="244"/>
      <c r="R402" s="245"/>
      <c r="S402" s="247"/>
      <c r="T402" s="244"/>
      <c r="U402" s="249"/>
      <c r="W402" s="394">
        <f t="shared" ref="W402:W435" si="29">E402+H402+K402+N402+Q402+T402</f>
        <v>0</v>
      </c>
      <c r="X402" s="391">
        <f t="shared" si="28"/>
        <v>-1209.4164352</v>
      </c>
      <c r="Y402" s="395"/>
      <c r="Z402" s="396"/>
    </row>
    <row r="403" spans="1:26" s="143" customFormat="1" x14ac:dyDescent="0.2">
      <c r="A403" s="274" t="s">
        <v>1066</v>
      </c>
      <c r="B403" s="275" t="s">
        <v>1067</v>
      </c>
      <c r="C403" s="276">
        <f>'Planilha orçamentária '!F401</f>
        <v>9482.4351077400006</v>
      </c>
      <c r="D403" s="277"/>
      <c r="E403" s="278"/>
      <c r="F403" s="293"/>
      <c r="G403" s="303"/>
      <c r="H403" s="278">
        <v>1</v>
      </c>
      <c r="I403" s="279">
        <f>H403*$C403</f>
        <v>9482.4351077400006</v>
      </c>
      <c r="J403" s="281"/>
      <c r="K403" s="278"/>
      <c r="L403" s="279"/>
      <c r="M403" s="304"/>
      <c r="N403" s="278"/>
      <c r="O403" s="279"/>
      <c r="P403" s="281"/>
      <c r="Q403" s="278"/>
      <c r="R403" s="279"/>
      <c r="S403" s="281"/>
      <c r="T403" s="278"/>
      <c r="U403" s="285"/>
      <c r="W403" s="404">
        <f t="shared" si="29"/>
        <v>1</v>
      </c>
      <c r="X403" s="391">
        <f t="shared" si="28"/>
        <v>0</v>
      </c>
      <c r="Y403" s="405"/>
      <c r="Z403" s="406"/>
    </row>
    <row r="404" spans="1:26" s="224" customFormat="1" hidden="1" x14ac:dyDescent="0.2">
      <c r="A404" s="240" t="s">
        <v>1068</v>
      </c>
      <c r="B404" s="241" t="s">
        <v>1069</v>
      </c>
      <c r="C404" s="242">
        <f>'Planilha orçamentária '!Q402</f>
        <v>240.344448</v>
      </c>
      <c r="D404" s="243"/>
      <c r="E404" s="244"/>
      <c r="F404" s="245"/>
      <c r="G404" s="246"/>
      <c r="H404" s="244"/>
      <c r="I404" s="245"/>
      <c r="J404" s="247"/>
      <c r="K404" s="244"/>
      <c r="L404" s="245"/>
      <c r="M404" s="248"/>
      <c r="N404" s="244"/>
      <c r="O404" s="245"/>
      <c r="P404" s="247"/>
      <c r="Q404" s="244"/>
      <c r="R404" s="245"/>
      <c r="S404" s="247"/>
      <c r="T404" s="244"/>
      <c r="U404" s="249"/>
      <c r="W404" s="394">
        <f t="shared" si="29"/>
        <v>0</v>
      </c>
      <c r="X404" s="391">
        <f t="shared" si="28"/>
        <v>-240.344448</v>
      </c>
      <c r="Y404" s="395"/>
      <c r="Z404" s="396"/>
    </row>
    <row r="405" spans="1:26" s="224" customFormat="1" hidden="1" x14ac:dyDescent="0.2">
      <c r="A405" s="240" t="s">
        <v>1070</v>
      </c>
      <c r="B405" s="241" t="s">
        <v>1062</v>
      </c>
      <c r="C405" s="242">
        <f>'Planilha orçamentária '!Q403</f>
        <v>1766.7855219200003</v>
      </c>
      <c r="D405" s="243"/>
      <c r="E405" s="244"/>
      <c r="F405" s="245"/>
      <c r="G405" s="246"/>
      <c r="H405" s="244"/>
      <c r="I405" s="245"/>
      <c r="J405" s="247"/>
      <c r="K405" s="244"/>
      <c r="L405" s="245"/>
      <c r="M405" s="248"/>
      <c r="N405" s="244"/>
      <c r="O405" s="245"/>
      <c r="P405" s="247"/>
      <c r="Q405" s="244"/>
      <c r="R405" s="245"/>
      <c r="S405" s="247"/>
      <c r="T405" s="244"/>
      <c r="U405" s="249"/>
      <c r="W405" s="394">
        <f t="shared" si="29"/>
        <v>0</v>
      </c>
      <c r="X405" s="391">
        <f t="shared" si="28"/>
        <v>-1766.7855219200003</v>
      </c>
      <c r="Y405" s="395"/>
      <c r="Z405" s="396"/>
    </row>
    <row r="406" spans="1:26" s="224" customFormat="1" hidden="1" x14ac:dyDescent="0.2">
      <c r="A406" s="240" t="s">
        <v>1071</v>
      </c>
      <c r="B406" s="241" t="s">
        <v>1072</v>
      </c>
      <c r="C406" s="242">
        <f>'Planilha orçamentária '!Q404</f>
        <v>148.29966336000001</v>
      </c>
      <c r="D406" s="243"/>
      <c r="E406" s="244"/>
      <c r="F406" s="245"/>
      <c r="G406" s="246"/>
      <c r="H406" s="244"/>
      <c r="I406" s="245"/>
      <c r="J406" s="247"/>
      <c r="K406" s="244"/>
      <c r="L406" s="245"/>
      <c r="M406" s="248"/>
      <c r="N406" s="244"/>
      <c r="O406" s="245"/>
      <c r="P406" s="247"/>
      <c r="Q406" s="244"/>
      <c r="R406" s="245"/>
      <c r="S406" s="247"/>
      <c r="T406" s="244"/>
      <c r="U406" s="249"/>
      <c r="W406" s="394">
        <f t="shared" si="29"/>
        <v>0</v>
      </c>
      <c r="X406" s="391">
        <f t="shared" si="28"/>
        <v>-148.29966336000001</v>
      </c>
      <c r="Y406" s="395"/>
      <c r="Z406" s="396"/>
    </row>
    <row r="407" spans="1:26" s="224" customFormat="1" hidden="1" x14ac:dyDescent="0.2">
      <c r="A407" s="240" t="s">
        <v>1073</v>
      </c>
      <c r="B407" s="241" t="s">
        <v>1074</v>
      </c>
      <c r="C407" s="242">
        <f>'Planilha orçamentária '!Q405</f>
        <v>235.10922240000002</v>
      </c>
      <c r="D407" s="243"/>
      <c r="E407" s="244"/>
      <c r="F407" s="245"/>
      <c r="G407" s="246"/>
      <c r="H407" s="244"/>
      <c r="I407" s="245"/>
      <c r="J407" s="247"/>
      <c r="K407" s="244"/>
      <c r="L407" s="245"/>
      <c r="M407" s="248"/>
      <c r="N407" s="244"/>
      <c r="O407" s="245"/>
      <c r="P407" s="247"/>
      <c r="Q407" s="244"/>
      <c r="R407" s="245"/>
      <c r="S407" s="247"/>
      <c r="T407" s="244"/>
      <c r="U407" s="249"/>
      <c r="W407" s="394">
        <f t="shared" si="29"/>
        <v>0</v>
      </c>
      <c r="X407" s="391">
        <f t="shared" si="28"/>
        <v>-235.10922240000002</v>
      </c>
      <c r="Y407" s="395"/>
      <c r="Z407" s="396"/>
    </row>
    <row r="408" spans="1:26" s="224" customFormat="1" ht="25.5" hidden="1" x14ac:dyDescent="0.2">
      <c r="A408" s="240" t="s">
        <v>1075</v>
      </c>
      <c r="B408" s="241" t="s">
        <v>1077</v>
      </c>
      <c r="C408" s="242">
        <f>'Planilha orçamentária '!Q406</f>
        <v>53.107794240000011</v>
      </c>
      <c r="D408" s="243"/>
      <c r="E408" s="244"/>
      <c r="F408" s="245"/>
      <c r="G408" s="246"/>
      <c r="H408" s="244"/>
      <c r="I408" s="245"/>
      <c r="J408" s="247"/>
      <c r="K408" s="244"/>
      <c r="L408" s="245"/>
      <c r="M408" s="248"/>
      <c r="N408" s="244"/>
      <c r="O408" s="245"/>
      <c r="P408" s="247"/>
      <c r="Q408" s="244"/>
      <c r="R408" s="245"/>
      <c r="S408" s="247"/>
      <c r="T408" s="244"/>
      <c r="U408" s="249"/>
      <c r="W408" s="394">
        <f t="shared" si="29"/>
        <v>0</v>
      </c>
      <c r="X408" s="391">
        <f t="shared" si="28"/>
        <v>-53.107794240000011</v>
      </c>
      <c r="Y408" s="395"/>
      <c r="Z408" s="396"/>
    </row>
    <row r="409" spans="1:26" s="224" customFormat="1" hidden="1" x14ac:dyDescent="0.2">
      <c r="A409" s="240" t="s">
        <v>1078</v>
      </c>
      <c r="B409" s="241" t="s">
        <v>1054</v>
      </c>
      <c r="C409" s="242">
        <f>'Planilha orçamentária '!Q407</f>
        <v>1390.6439820000001</v>
      </c>
      <c r="D409" s="243"/>
      <c r="E409" s="244"/>
      <c r="F409" s="245"/>
      <c r="G409" s="246"/>
      <c r="H409" s="244"/>
      <c r="I409" s="245"/>
      <c r="J409" s="247"/>
      <c r="K409" s="244"/>
      <c r="L409" s="245"/>
      <c r="M409" s="248"/>
      <c r="N409" s="244"/>
      <c r="O409" s="245"/>
      <c r="P409" s="247"/>
      <c r="Q409" s="244"/>
      <c r="R409" s="245"/>
      <c r="S409" s="247"/>
      <c r="T409" s="244"/>
      <c r="U409" s="249"/>
      <c r="W409" s="394">
        <f t="shared" si="29"/>
        <v>0</v>
      </c>
      <c r="X409" s="391">
        <f t="shared" si="28"/>
        <v>-1390.6439820000001</v>
      </c>
      <c r="Y409" s="395"/>
      <c r="Z409" s="396"/>
    </row>
    <row r="410" spans="1:26" s="224" customFormat="1" hidden="1" x14ac:dyDescent="0.2">
      <c r="A410" s="240" t="s">
        <v>1079</v>
      </c>
      <c r="B410" s="241" t="s">
        <v>1056</v>
      </c>
      <c r="C410" s="242">
        <f>'Planilha orçamentária '!Q408</f>
        <v>903.41105400000004</v>
      </c>
      <c r="D410" s="243"/>
      <c r="E410" s="244"/>
      <c r="F410" s="245"/>
      <c r="G410" s="246"/>
      <c r="H410" s="244"/>
      <c r="I410" s="245"/>
      <c r="J410" s="247"/>
      <c r="K410" s="244"/>
      <c r="L410" s="245"/>
      <c r="M410" s="248"/>
      <c r="N410" s="244"/>
      <c r="O410" s="245"/>
      <c r="P410" s="247"/>
      <c r="Q410" s="244"/>
      <c r="R410" s="245"/>
      <c r="S410" s="247"/>
      <c r="T410" s="244"/>
      <c r="U410" s="249"/>
      <c r="W410" s="394">
        <f t="shared" si="29"/>
        <v>0</v>
      </c>
      <c r="X410" s="391">
        <f t="shared" si="28"/>
        <v>-903.41105400000004</v>
      </c>
      <c r="Y410" s="395"/>
      <c r="Z410" s="396"/>
    </row>
    <row r="411" spans="1:26" s="224" customFormat="1" hidden="1" x14ac:dyDescent="0.2">
      <c r="A411" s="240" t="s">
        <v>1080</v>
      </c>
      <c r="B411" s="241" t="s">
        <v>501</v>
      </c>
      <c r="C411" s="242">
        <f>'Planilha orçamentária '!Q409</f>
        <v>214.4162</v>
      </c>
      <c r="D411" s="243"/>
      <c r="E411" s="244"/>
      <c r="F411" s="245"/>
      <c r="G411" s="246"/>
      <c r="H411" s="244"/>
      <c r="I411" s="245"/>
      <c r="J411" s="247"/>
      <c r="K411" s="244"/>
      <c r="L411" s="245"/>
      <c r="M411" s="248"/>
      <c r="N411" s="244"/>
      <c r="O411" s="245"/>
      <c r="P411" s="247"/>
      <c r="Q411" s="244"/>
      <c r="R411" s="245"/>
      <c r="S411" s="247"/>
      <c r="T411" s="244"/>
      <c r="U411" s="249"/>
      <c r="W411" s="394">
        <f t="shared" si="29"/>
        <v>0</v>
      </c>
      <c r="X411" s="391">
        <f t="shared" si="28"/>
        <v>-214.4162</v>
      </c>
      <c r="Y411" s="395"/>
      <c r="Z411" s="396"/>
    </row>
    <row r="412" spans="1:26" s="224" customFormat="1" ht="25.5" hidden="1" x14ac:dyDescent="0.2">
      <c r="A412" s="240" t="s">
        <v>1081</v>
      </c>
      <c r="B412" s="241" t="s">
        <v>1082</v>
      </c>
      <c r="C412" s="242">
        <f>'Planilha orçamentária '!Q410</f>
        <v>3525.4733000000001</v>
      </c>
      <c r="D412" s="243"/>
      <c r="E412" s="244"/>
      <c r="F412" s="245"/>
      <c r="G412" s="246"/>
      <c r="H412" s="244"/>
      <c r="I412" s="245"/>
      <c r="J412" s="247"/>
      <c r="K412" s="244"/>
      <c r="L412" s="245"/>
      <c r="M412" s="248"/>
      <c r="N412" s="244"/>
      <c r="O412" s="245"/>
      <c r="P412" s="247"/>
      <c r="Q412" s="244"/>
      <c r="R412" s="245"/>
      <c r="S412" s="247"/>
      <c r="T412" s="244"/>
      <c r="U412" s="249"/>
      <c r="W412" s="394">
        <f t="shared" si="29"/>
        <v>0</v>
      </c>
      <c r="X412" s="391">
        <f t="shared" si="28"/>
        <v>-3525.4733000000001</v>
      </c>
      <c r="Y412" s="395"/>
      <c r="Z412" s="396"/>
    </row>
    <row r="413" spans="1:26" s="224" customFormat="1" ht="25.5" hidden="1" x14ac:dyDescent="0.2">
      <c r="A413" s="240" t="s">
        <v>1083</v>
      </c>
      <c r="B413" s="241" t="s">
        <v>1084</v>
      </c>
      <c r="C413" s="242">
        <f>'Planilha orçamentária '!Q411</f>
        <v>1004.8439218200001</v>
      </c>
      <c r="D413" s="243"/>
      <c r="E413" s="244"/>
      <c r="F413" s="245"/>
      <c r="G413" s="246"/>
      <c r="H413" s="244"/>
      <c r="I413" s="245"/>
      <c r="J413" s="247"/>
      <c r="K413" s="244"/>
      <c r="L413" s="245"/>
      <c r="M413" s="248"/>
      <c r="N413" s="244"/>
      <c r="O413" s="245"/>
      <c r="P413" s="247"/>
      <c r="Q413" s="244"/>
      <c r="R413" s="245"/>
      <c r="S413" s="247"/>
      <c r="T413" s="244"/>
      <c r="U413" s="249"/>
      <c r="W413" s="394">
        <f t="shared" si="29"/>
        <v>0</v>
      </c>
      <c r="X413" s="391">
        <f t="shared" si="28"/>
        <v>-1004.8439218200001</v>
      </c>
      <c r="Y413" s="395"/>
      <c r="Z413" s="396"/>
    </row>
    <row r="414" spans="1:26" s="226" customFormat="1" x14ac:dyDescent="0.2">
      <c r="A414" s="261" t="s">
        <v>1085</v>
      </c>
      <c r="B414" s="262" t="s">
        <v>1086</v>
      </c>
      <c r="C414" s="263">
        <f>'Planilha orçamentária '!F412</f>
        <v>8467.0081972000007</v>
      </c>
      <c r="D414" s="264"/>
      <c r="E414" s="265"/>
      <c r="F414" s="271"/>
      <c r="G414" s="305"/>
      <c r="H414" s="265">
        <v>1</v>
      </c>
      <c r="I414" s="271">
        <f>H414*$C414</f>
        <v>8467.0081972000007</v>
      </c>
      <c r="J414" s="270"/>
      <c r="K414" s="265"/>
      <c r="L414" s="286">
        <f>K414*$C414</f>
        <v>0</v>
      </c>
      <c r="M414" s="306"/>
      <c r="N414" s="265"/>
      <c r="O414" s="271"/>
      <c r="P414" s="270"/>
      <c r="Q414" s="265"/>
      <c r="R414" s="271"/>
      <c r="S414" s="270"/>
      <c r="T414" s="265"/>
      <c r="U414" s="273"/>
      <c r="W414" s="390">
        <f t="shared" si="29"/>
        <v>1</v>
      </c>
      <c r="X414" s="391">
        <f t="shared" si="28"/>
        <v>0</v>
      </c>
      <c r="Y414" s="400"/>
      <c r="Z414" s="401"/>
    </row>
    <row r="415" spans="1:26" s="224" customFormat="1" hidden="1" x14ac:dyDescent="0.2">
      <c r="A415" s="240" t="s">
        <v>1087</v>
      </c>
      <c r="B415" s="241" t="s">
        <v>1088</v>
      </c>
      <c r="C415" s="242">
        <f>'Planilha orçamentária '!Q413</f>
        <v>160.62624</v>
      </c>
      <c r="D415" s="243"/>
      <c r="E415" s="244"/>
      <c r="F415" s="245"/>
      <c r="G415" s="246"/>
      <c r="H415" s="244"/>
      <c r="I415" s="245"/>
      <c r="J415" s="247"/>
      <c r="K415" s="244"/>
      <c r="L415" s="245"/>
      <c r="M415" s="248"/>
      <c r="N415" s="244"/>
      <c r="O415" s="245"/>
      <c r="P415" s="247"/>
      <c r="Q415" s="244"/>
      <c r="R415" s="245"/>
      <c r="S415" s="247"/>
      <c r="T415" s="244"/>
      <c r="U415" s="249"/>
      <c r="W415" s="394">
        <f t="shared" si="29"/>
        <v>0</v>
      </c>
      <c r="X415" s="391">
        <f t="shared" si="28"/>
        <v>-160.62624</v>
      </c>
      <c r="Y415" s="395"/>
      <c r="Z415" s="396"/>
    </row>
    <row r="416" spans="1:26" s="224" customFormat="1" ht="25.5" hidden="1" x14ac:dyDescent="0.2">
      <c r="A416" s="240" t="s">
        <v>1089</v>
      </c>
      <c r="B416" s="241" t="s">
        <v>1042</v>
      </c>
      <c r="C416" s="242">
        <f>'Planilha orçamentária '!Q414</f>
        <v>1688.3602559999997</v>
      </c>
      <c r="D416" s="243"/>
      <c r="E416" s="244"/>
      <c r="F416" s="245"/>
      <c r="G416" s="246"/>
      <c r="H416" s="244"/>
      <c r="I416" s="245"/>
      <c r="J416" s="247"/>
      <c r="K416" s="244"/>
      <c r="L416" s="245"/>
      <c r="M416" s="248"/>
      <c r="N416" s="244"/>
      <c r="O416" s="245"/>
      <c r="P416" s="247"/>
      <c r="Q416" s="244"/>
      <c r="R416" s="245"/>
      <c r="S416" s="247"/>
      <c r="T416" s="244"/>
      <c r="U416" s="249"/>
      <c r="W416" s="394">
        <f t="shared" si="29"/>
        <v>0</v>
      </c>
      <c r="X416" s="391">
        <f t="shared" si="28"/>
        <v>-1688.3602559999997</v>
      </c>
      <c r="Y416" s="395"/>
      <c r="Z416" s="396"/>
    </row>
    <row r="417" spans="1:26" s="224" customFormat="1" ht="25.5" hidden="1" x14ac:dyDescent="0.2">
      <c r="A417" s="240" t="s">
        <v>1090</v>
      </c>
      <c r="B417" s="241" t="s">
        <v>1040</v>
      </c>
      <c r="C417" s="242">
        <f>'Planilha orçamentária '!Q415</f>
        <v>472.95504000000005</v>
      </c>
      <c r="D417" s="243"/>
      <c r="E417" s="244"/>
      <c r="F417" s="245"/>
      <c r="G417" s="246"/>
      <c r="H417" s="244"/>
      <c r="I417" s="245"/>
      <c r="J417" s="247"/>
      <c r="K417" s="244"/>
      <c r="L417" s="245"/>
      <c r="M417" s="248"/>
      <c r="N417" s="244"/>
      <c r="O417" s="245"/>
      <c r="P417" s="247"/>
      <c r="Q417" s="244"/>
      <c r="R417" s="245"/>
      <c r="S417" s="247"/>
      <c r="T417" s="244"/>
      <c r="U417" s="249"/>
      <c r="W417" s="394">
        <f t="shared" si="29"/>
        <v>0</v>
      </c>
      <c r="X417" s="391">
        <f t="shared" si="28"/>
        <v>-472.95504000000005</v>
      </c>
      <c r="Y417" s="395"/>
      <c r="Z417" s="396"/>
    </row>
    <row r="418" spans="1:26" s="224" customFormat="1" hidden="1" x14ac:dyDescent="0.2">
      <c r="A418" s="240" t="s">
        <v>1091</v>
      </c>
      <c r="B418" s="241" t="s">
        <v>1044</v>
      </c>
      <c r="C418" s="242">
        <f>'Planilha orçamentária '!Q416</f>
        <v>732.93158400000004</v>
      </c>
      <c r="D418" s="243"/>
      <c r="E418" s="244"/>
      <c r="F418" s="245"/>
      <c r="G418" s="246"/>
      <c r="H418" s="244"/>
      <c r="I418" s="245"/>
      <c r="J418" s="247"/>
      <c r="K418" s="244"/>
      <c r="L418" s="245"/>
      <c r="M418" s="248"/>
      <c r="N418" s="244"/>
      <c r="O418" s="245"/>
      <c r="P418" s="247"/>
      <c r="Q418" s="244"/>
      <c r="R418" s="245"/>
      <c r="S418" s="247"/>
      <c r="T418" s="244"/>
      <c r="U418" s="249"/>
      <c r="W418" s="394">
        <f t="shared" si="29"/>
        <v>0</v>
      </c>
      <c r="X418" s="391">
        <f t="shared" si="28"/>
        <v>-732.93158400000004</v>
      </c>
      <c r="Y418" s="395"/>
      <c r="Z418" s="396"/>
    </row>
    <row r="419" spans="1:26" s="224" customFormat="1" hidden="1" x14ac:dyDescent="0.2">
      <c r="A419" s="240" t="s">
        <v>1092</v>
      </c>
      <c r="B419" s="241" t="s">
        <v>1094</v>
      </c>
      <c r="C419" s="242">
        <f>'Planilha orçamentária '!Q417</f>
        <v>361.70649600000007</v>
      </c>
      <c r="D419" s="243"/>
      <c r="E419" s="244"/>
      <c r="F419" s="245"/>
      <c r="G419" s="246"/>
      <c r="H419" s="244"/>
      <c r="I419" s="245"/>
      <c r="J419" s="247"/>
      <c r="K419" s="244"/>
      <c r="L419" s="245"/>
      <c r="M419" s="248"/>
      <c r="N419" s="244"/>
      <c r="O419" s="245"/>
      <c r="P419" s="247"/>
      <c r="Q419" s="244"/>
      <c r="R419" s="245"/>
      <c r="S419" s="247"/>
      <c r="T419" s="244"/>
      <c r="U419" s="249"/>
      <c r="W419" s="394">
        <f t="shared" si="29"/>
        <v>0</v>
      </c>
      <c r="X419" s="391">
        <f t="shared" si="28"/>
        <v>-361.70649600000007</v>
      </c>
      <c r="Y419" s="395"/>
      <c r="Z419" s="396"/>
    </row>
    <row r="420" spans="1:26" s="224" customFormat="1" ht="25.5" hidden="1" x14ac:dyDescent="0.2">
      <c r="A420" s="240" t="s">
        <v>1095</v>
      </c>
      <c r="B420" s="241" t="s">
        <v>1096</v>
      </c>
      <c r="C420" s="242">
        <f>'Planilha orçamentária '!Q418</f>
        <v>3753.6840220000004</v>
      </c>
      <c r="D420" s="243"/>
      <c r="E420" s="244"/>
      <c r="F420" s="245"/>
      <c r="G420" s="246"/>
      <c r="H420" s="244"/>
      <c r="I420" s="245"/>
      <c r="J420" s="247"/>
      <c r="K420" s="244"/>
      <c r="L420" s="245"/>
      <c r="M420" s="248"/>
      <c r="N420" s="244"/>
      <c r="O420" s="245"/>
      <c r="P420" s="247"/>
      <c r="Q420" s="244"/>
      <c r="R420" s="245"/>
      <c r="S420" s="247"/>
      <c r="T420" s="244"/>
      <c r="U420" s="249"/>
      <c r="W420" s="394">
        <f t="shared" si="29"/>
        <v>0</v>
      </c>
      <c r="X420" s="391">
        <f t="shared" si="28"/>
        <v>-3753.6840220000004</v>
      </c>
      <c r="Y420" s="395"/>
      <c r="Z420" s="396"/>
    </row>
    <row r="421" spans="1:26" s="224" customFormat="1" ht="25.5" hidden="1" x14ac:dyDescent="0.2">
      <c r="A421" s="240" t="s">
        <v>1097</v>
      </c>
      <c r="B421" s="241" t="s">
        <v>1099</v>
      </c>
      <c r="C421" s="242">
        <f>'Planilha orçamentária '!Q419</f>
        <v>1296.7445592000001</v>
      </c>
      <c r="D421" s="243"/>
      <c r="E421" s="244"/>
      <c r="F421" s="245"/>
      <c r="G421" s="246"/>
      <c r="H421" s="244"/>
      <c r="I421" s="245"/>
      <c r="J421" s="247"/>
      <c r="K421" s="244"/>
      <c r="L421" s="245"/>
      <c r="M421" s="248"/>
      <c r="N421" s="244"/>
      <c r="O421" s="245"/>
      <c r="P421" s="247"/>
      <c r="Q421" s="244"/>
      <c r="R421" s="245"/>
      <c r="S421" s="247"/>
      <c r="T421" s="244"/>
      <c r="U421" s="249"/>
      <c r="W421" s="394">
        <f t="shared" si="29"/>
        <v>0</v>
      </c>
      <c r="X421" s="391">
        <f t="shared" si="28"/>
        <v>-1296.7445592000001</v>
      </c>
      <c r="Y421" s="395"/>
      <c r="Z421" s="396"/>
    </row>
    <row r="422" spans="1:26" s="143" customFormat="1" x14ac:dyDescent="0.2">
      <c r="A422" s="274" t="s">
        <v>1100</v>
      </c>
      <c r="B422" s="275" t="s">
        <v>1101</v>
      </c>
      <c r="C422" s="276">
        <f>'Planilha orçamentária '!F420</f>
        <v>10885.650200000004</v>
      </c>
      <c r="D422" s="277"/>
      <c r="E422" s="278"/>
      <c r="F422" s="293"/>
      <c r="G422" s="303"/>
      <c r="H422" s="278"/>
      <c r="I422" s="279"/>
      <c r="J422" s="281"/>
      <c r="K422" s="278"/>
      <c r="L422" s="279"/>
      <c r="M422" s="304"/>
      <c r="N422" s="278"/>
      <c r="O422" s="279"/>
      <c r="P422" s="281"/>
      <c r="Q422" s="278">
        <v>1</v>
      </c>
      <c r="R422" s="279">
        <f>Q422*$C422</f>
        <v>10885.650200000004</v>
      </c>
      <c r="S422" s="281"/>
      <c r="T422" s="278"/>
      <c r="U422" s="285"/>
      <c r="W422" s="404">
        <f t="shared" si="29"/>
        <v>1</v>
      </c>
      <c r="X422" s="391">
        <f t="shared" si="28"/>
        <v>0</v>
      </c>
      <c r="Y422" s="405"/>
      <c r="Z422" s="406"/>
    </row>
    <row r="423" spans="1:26" s="224" customFormat="1" hidden="1" x14ac:dyDescent="0.2">
      <c r="A423" s="240" t="s">
        <v>1102</v>
      </c>
      <c r="B423" s="241" t="s">
        <v>1104</v>
      </c>
      <c r="C423" s="242">
        <f>'Planilha orçamentária '!Q421</f>
        <v>1363.3400000000001</v>
      </c>
      <c r="D423" s="243"/>
      <c r="E423" s="244"/>
      <c r="F423" s="245"/>
      <c r="G423" s="246"/>
      <c r="H423" s="244"/>
      <c r="I423" s="245"/>
      <c r="J423" s="247"/>
      <c r="K423" s="244"/>
      <c r="L423" s="245"/>
      <c r="M423" s="248"/>
      <c r="N423" s="244"/>
      <c r="O423" s="245"/>
      <c r="P423" s="247"/>
      <c r="Q423" s="244"/>
      <c r="R423" s="245"/>
      <c r="S423" s="247"/>
      <c r="T423" s="244"/>
      <c r="U423" s="249"/>
      <c r="W423" s="394">
        <f t="shared" si="29"/>
        <v>0</v>
      </c>
      <c r="X423" s="391">
        <f t="shared" si="28"/>
        <v>-1363.3400000000001</v>
      </c>
      <c r="Y423" s="395"/>
      <c r="Z423" s="396"/>
    </row>
    <row r="424" spans="1:26" s="224" customFormat="1" hidden="1" x14ac:dyDescent="0.2">
      <c r="A424" s="240" t="s">
        <v>1105</v>
      </c>
      <c r="B424" s="241" t="s">
        <v>1107</v>
      </c>
      <c r="C424" s="242">
        <f>'Planilha orçamentária '!Q422</f>
        <v>669.27600000000007</v>
      </c>
      <c r="D424" s="243"/>
      <c r="E424" s="244"/>
      <c r="F424" s="245"/>
      <c r="G424" s="246"/>
      <c r="H424" s="244"/>
      <c r="I424" s="245"/>
      <c r="J424" s="247"/>
      <c r="K424" s="244"/>
      <c r="L424" s="245"/>
      <c r="M424" s="248"/>
      <c r="N424" s="244"/>
      <c r="O424" s="245"/>
      <c r="P424" s="247"/>
      <c r="Q424" s="244"/>
      <c r="R424" s="245"/>
      <c r="S424" s="247"/>
      <c r="T424" s="244"/>
      <c r="U424" s="249"/>
      <c r="W424" s="394">
        <f t="shared" si="29"/>
        <v>0</v>
      </c>
      <c r="X424" s="391">
        <f t="shared" si="28"/>
        <v>-669.27600000000007</v>
      </c>
      <c r="Y424" s="395"/>
      <c r="Z424" s="396"/>
    </row>
    <row r="425" spans="1:26" s="224" customFormat="1" hidden="1" x14ac:dyDescent="0.2">
      <c r="A425" s="240" t="s">
        <v>1108</v>
      </c>
      <c r="B425" s="241" t="s">
        <v>1110</v>
      </c>
      <c r="C425" s="242">
        <f>'Planilha orçamentária '!Q423</f>
        <v>483.36600000000004</v>
      </c>
      <c r="D425" s="243"/>
      <c r="E425" s="244"/>
      <c r="F425" s="245"/>
      <c r="G425" s="246"/>
      <c r="H425" s="244"/>
      <c r="I425" s="245"/>
      <c r="J425" s="247"/>
      <c r="K425" s="244"/>
      <c r="L425" s="245"/>
      <c r="M425" s="248"/>
      <c r="N425" s="244"/>
      <c r="O425" s="245"/>
      <c r="P425" s="247"/>
      <c r="Q425" s="244"/>
      <c r="R425" s="245"/>
      <c r="S425" s="247"/>
      <c r="T425" s="244"/>
      <c r="U425" s="249"/>
      <c r="W425" s="394">
        <f t="shared" si="29"/>
        <v>0</v>
      </c>
      <c r="X425" s="391">
        <f t="shared" si="28"/>
        <v>-483.36600000000004</v>
      </c>
      <c r="Y425" s="395"/>
      <c r="Z425" s="396"/>
    </row>
    <row r="426" spans="1:26" s="224" customFormat="1" hidden="1" x14ac:dyDescent="0.2">
      <c r="A426" s="240" t="s">
        <v>1111</v>
      </c>
      <c r="B426" s="241" t="s">
        <v>1113</v>
      </c>
      <c r="C426" s="242">
        <f>'Planilha orçamentária '!Q424</f>
        <v>520.548</v>
      </c>
      <c r="D426" s="243"/>
      <c r="E426" s="244"/>
      <c r="F426" s="245"/>
      <c r="G426" s="246"/>
      <c r="H426" s="244"/>
      <c r="I426" s="245"/>
      <c r="J426" s="247"/>
      <c r="K426" s="244"/>
      <c r="L426" s="245"/>
      <c r="M426" s="248"/>
      <c r="N426" s="244"/>
      <c r="O426" s="245"/>
      <c r="P426" s="247"/>
      <c r="Q426" s="244"/>
      <c r="R426" s="245"/>
      <c r="S426" s="247"/>
      <c r="T426" s="244"/>
      <c r="U426" s="249"/>
      <c r="W426" s="394">
        <f t="shared" si="29"/>
        <v>0</v>
      </c>
      <c r="X426" s="391">
        <f t="shared" si="28"/>
        <v>-520.548</v>
      </c>
      <c r="Y426" s="395"/>
      <c r="Z426" s="396"/>
    </row>
    <row r="427" spans="1:26" s="224" customFormat="1" hidden="1" x14ac:dyDescent="0.2">
      <c r="A427" s="240" t="s">
        <v>1114</v>
      </c>
      <c r="B427" s="241" t="s">
        <v>1116</v>
      </c>
      <c r="C427" s="242">
        <f>'Planilha orçamentária '!Q425</f>
        <v>818.00400000000013</v>
      </c>
      <c r="D427" s="243"/>
      <c r="E427" s="244"/>
      <c r="F427" s="245"/>
      <c r="G427" s="246"/>
      <c r="H427" s="244"/>
      <c r="I427" s="245"/>
      <c r="J427" s="247"/>
      <c r="K427" s="244"/>
      <c r="L427" s="245"/>
      <c r="M427" s="248"/>
      <c r="N427" s="244"/>
      <c r="O427" s="245"/>
      <c r="P427" s="247"/>
      <c r="Q427" s="244"/>
      <c r="R427" s="245"/>
      <c r="S427" s="247"/>
      <c r="T427" s="244"/>
      <c r="U427" s="249"/>
      <c r="W427" s="394">
        <f t="shared" si="29"/>
        <v>0</v>
      </c>
      <c r="X427" s="391">
        <f t="shared" si="28"/>
        <v>-818.00400000000013</v>
      </c>
      <c r="Y427" s="395"/>
      <c r="Z427" s="396"/>
    </row>
    <row r="428" spans="1:26" s="224" customFormat="1" hidden="1" x14ac:dyDescent="0.2">
      <c r="A428" s="240" t="s">
        <v>1117</v>
      </c>
      <c r="B428" s="241" t="s">
        <v>1119</v>
      </c>
      <c r="C428" s="242">
        <f>'Planilha orçamentária '!Q426</f>
        <v>774.625</v>
      </c>
      <c r="D428" s="243"/>
      <c r="E428" s="244"/>
      <c r="F428" s="245"/>
      <c r="G428" s="246"/>
      <c r="H428" s="244"/>
      <c r="I428" s="245"/>
      <c r="J428" s="247"/>
      <c r="K428" s="244"/>
      <c r="L428" s="245"/>
      <c r="M428" s="248"/>
      <c r="N428" s="244"/>
      <c r="O428" s="245"/>
      <c r="P428" s="247"/>
      <c r="Q428" s="244"/>
      <c r="R428" s="245"/>
      <c r="S428" s="247"/>
      <c r="T428" s="244"/>
      <c r="U428" s="249"/>
      <c r="W428" s="394">
        <f t="shared" si="29"/>
        <v>0</v>
      </c>
      <c r="X428" s="391">
        <f t="shared" si="28"/>
        <v>-774.625</v>
      </c>
      <c r="Y428" s="395"/>
      <c r="Z428" s="396"/>
    </row>
    <row r="429" spans="1:26" s="224" customFormat="1" hidden="1" x14ac:dyDescent="0.2">
      <c r="A429" s="240" t="s">
        <v>1120</v>
      </c>
      <c r="B429" s="241" t="s">
        <v>1122</v>
      </c>
      <c r="C429" s="242">
        <f>'Planilha orçamentária '!Q427</f>
        <v>991.5200000000001</v>
      </c>
      <c r="D429" s="243"/>
      <c r="E429" s="244"/>
      <c r="F429" s="245"/>
      <c r="G429" s="246"/>
      <c r="H429" s="244"/>
      <c r="I429" s="245"/>
      <c r="J429" s="247"/>
      <c r="K429" s="244"/>
      <c r="L429" s="245"/>
      <c r="M429" s="248"/>
      <c r="N429" s="244"/>
      <c r="O429" s="245"/>
      <c r="P429" s="247"/>
      <c r="Q429" s="244"/>
      <c r="R429" s="245"/>
      <c r="S429" s="247"/>
      <c r="T429" s="244"/>
      <c r="U429" s="249"/>
      <c r="W429" s="394">
        <f t="shared" si="29"/>
        <v>0</v>
      </c>
      <c r="X429" s="391">
        <f t="shared" si="28"/>
        <v>-991.5200000000001</v>
      </c>
      <c r="Y429" s="395"/>
      <c r="Z429" s="396"/>
    </row>
    <row r="430" spans="1:26" s="224" customFormat="1" hidden="1" x14ac:dyDescent="0.2">
      <c r="A430" s="240" t="s">
        <v>1123</v>
      </c>
      <c r="B430" s="241" t="s">
        <v>1125</v>
      </c>
      <c r="C430" s="242">
        <f>'Planilha orçamentária '!Q428</f>
        <v>557.73</v>
      </c>
      <c r="D430" s="243"/>
      <c r="E430" s="244"/>
      <c r="F430" s="245"/>
      <c r="G430" s="246"/>
      <c r="H430" s="244"/>
      <c r="I430" s="245"/>
      <c r="J430" s="247"/>
      <c r="K430" s="244"/>
      <c r="L430" s="245"/>
      <c r="M430" s="248"/>
      <c r="N430" s="244"/>
      <c r="O430" s="245"/>
      <c r="P430" s="247"/>
      <c r="Q430" s="244"/>
      <c r="R430" s="245"/>
      <c r="S430" s="247"/>
      <c r="T430" s="244"/>
      <c r="U430" s="249"/>
      <c r="W430" s="394">
        <f t="shared" si="29"/>
        <v>0</v>
      </c>
      <c r="X430" s="391">
        <f t="shared" si="28"/>
        <v>-557.73</v>
      </c>
      <c r="Y430" s="395"/>
      <c r="Z430" s="396"/>
    </row>
    <row r="431" spans="1:26" s="224" customFormat="1" hidden="1" x14ac:dyDescent="0.2">
      <c r="A431" s="240" t="s">
        <v>1126</v>
      </c>
      <c r="B431" s="241" t="s">
        <v>1128</v>
      </c>
      <c r="C431" s="242">
        <f>'Planilha orçamentária '!Q429</f>
        <v>59.491200000000006</v>
      </c>
      <c r="D431" s="243"/>
      <c r="E431" s="244"/>
      <c r="F431" s="245"/>
      <c r="G431" s="246"/>
      <c r="H431" s="244"/>
      <c r="I431" s="245"/>
      <c r="J431" s="247"/>
      <c r="K431" s="244"/>
      <c r="L431" s="245"/>
      <c r="M431" s="248"/>
      <c r="N431" s="244"/>
      <c r="O431" s="245"/>
      <c r="P431" s="247"/>
      <c r="Q431" s="244"/>
      <c r="R431" s="245"/>
      <c r="S431" s="247"/>
      <c r="T431" s="244"/>
      <c r="U431" s="249"/>
      <c r="W431" s="394">
        <f t="shared" si="29"/>
        <v>0</v>
      </c>
      <c r="X431" s="391">
        <f t="shared" si="28"/>
        <v>-59.491200000000006</v>
      </c>
      <c r="Y431" s="395"/>
      <c r="Z431" s="396"/>
    </row>
    <row r="432" spans="1:26" s="224" customFormat="1" hidden="1" x14ac:dyDescent="0.2">
      <c r="A432" s="240" t="s">
        <v>1129</v>
      </c>
      <c r="B432" s="241" t="s">
        <v>1131</v>
      </c>
      <c r="C432" s="242">
        <f>'Planilha orçamentária '!Q430</f>
        <v>309.85000000000002</v>
      </c>
      <c r="D432" s="243"/>
      <c r="E432" s="244"/>
      <c r="F432" s="245"/>
      <c r="G432" s="246"/>
      <c r="H432" s="244"/>
      <c r="I432" s="245"/>
      <c r="J432" s="247"/>
      <c r="K432" s="244"/>
      <c r="L432" s="245"/>
      <c r="M432" s="248"/>
      <c r="N432" s="244"/>
      <c r="O432" s="245"/>
      <c r="P432" s="247"/>
      <c r="Q432" s="244"/>
      <c r="R432" s="245"/>
      <c r="S432" s="247"/>
      <c r="T432" s="244"/>
      <c r="U432" s="249"/>
      <c r="W432" s="394">
        <f t="shared" si="29"/>
        <v>0</v>
      </c>
      <c r="X432" s="391">
        <f t="shared" si="28"/>
        <v>-309.85000000000002</v>
      </c>
      <c r="Y432" s="395"/>
      <c r="Z432" s="396"/>
    </row>
    <row r="433" spans="1:26" s="224" customFormat="1" hidden="1" x14ac:dyDescent="0.2">
      <c r="A433" s="240" t="s">
        <v>1132</v>
      </c>
      <c r="B433" s="241" t="s">
        <v>1134</v>
      </c>
      <c r="C433" s="242">
        <f>'Planilha orçamentária '!Q431</f>
        <v>4337.9000000000005</v>
      </c>
      <c r="D433" s="307"/>
      <c r="E433" s="308"/>
      <c r="F433" s="309"/>
      <c r="G433" s="310"/>
      <c r="H433" s="308"/>
      <c r="I433" s="309"/>
      <c r="J433" s="311"/>
      <c r="K433" s="308"/>
      <c r="L433" s="309"/>
      <c r="M433" s="310"/>
      <c r="N433" s="308"/>
      <c r="O433" s="309"/>
      <c r="P433" s="311"/>
      <c r="Q433" s="308"/>
      <c r="R433" s="309"/>
      <c r="S433" s="311"/>
      <c r="T433" s="308"/>
      <c r="U433" s="312"/>
      <c r="W433" s="394">
        <f t="shared" si="29"/>
        <v>0</v>
      </c>
      <c r="X433" s="391">
        <f t="shared" si="28"/>
        <v>-4337.9000000000005</v>
      </c>
      <c r="Y433" s="395"/>
      <c r="Z433" s="396"/>
    </row>
    <row r="434" spans="1:26" s="316" customFormat="1" x14ac:dyDescent="0.2">
      <c r="A434" s="313"/>
      <c r="B434" s="313" t="s">
        <v>1280</v>
      </c>
      <c r="C434" s="329"/>
      <c r="D434" s="323"/>
      <c r="E434" s="314">
        <f>E435</f>
        <v>7.7565238324887126E-2</v>
      </c>
      <c r="F434" s="315">
        <f>F435</f>
        <v>101626.08866878001</v>
      </c>
      <c r="G434" s="325"/>
      <c r="H434" s="314">
        <f>E434+H435</f>
        <v>0.2985010455117213</v>
      </c>
      <c r="I434" s="315">
        <f>F434+I435</f>
        <v>391096.50629622902</v>
      </c>
      <c r="J434" s="327"/>
      <c r="K434" s="314">
        <f>H434+K435</f>
        <v>0.51985351634019528</v>
      </c>
      <c r="L434" s="315">
        <f>I434+L435</f>
        <v>681112.83723619813</v>
      </c>
      <c r="M434" s="325"/>
      <c r="N434" s="314">
        <f>K434+N435</f>
        <v>0.7735739656220465</v>
      </c>
      <c r="O434" s="315">
        <f>L434+O435</f>
        <v>1013537.7408740822</v>
      </c>
      <c r="P434" s="327"/>
      <c r="Q434" s="314">
        <f>N434+Q435</f>
        <v>0.95000000000000084</v>
      </c>
      <c r="R434" s="315">
        <f>O434+R435</f>
        <v>1244691.3890853643</v>
      </c>
      <c r="S434" s="327"/>
      <c r="T434" s="314">
        <f>Q434+T435</f>
        <v>1.0000000000000009</v>
      </c>
      <c r="U434" s="315">
        <f>R434+U435</f>
        <v>1310201.4621951203</v>
      </c>
      <c r="V434" s="143"/>
      <c r="W434" s="411"/>
      <c r="X434" s="412"/>
      <c r="Y434" s="413"/>
      <c r="Z434" s="414"/>
    </row>
    <row r="435" spans="1:26" s="322" customFormat="1" x14ac:dyDescent="0.2">
      <c r="A435" s="317"/>
      <c r="B435" s="318" t="s">
        <v>1281</v>
      </c>
      <c r="C435" s="319">
        <f>'Planilha orçamentária '!Q8</f>
        <v>1310201.4621951191</v>
      </c>
      <c r="D435" s="324"/>
      <c r="E435" s="320">
        <f>F435/$C435</f>
        <v>7.7565238324887126E-2</v>
      </c>
      <c r="F435" s="321">
        <f>F16+F23+F357</f>
        <v>101626.08866878001</v>
      </c>
      <c r="G435" s="326"/>
      <c r="H435" s="320">
        <f>I435/$C435</f>
        <v>0.22093580718683417</v>
      </c>
      <c r="I435" s="321">
        <f>I16+I23+I357</f>
        <v>289470.41762744903</v>
      </c>
      <c r="J435" s="326"/>
      <c r="K435" s="320">
        <f>L435/$C435</f>
        <v>0.22135247082847398</v>
      </c>
      <c r="L435" s="321">
        <f>L16+L23+L357</f>
        <v>290016.33093996905</v>
      </c>
      <c r="M435" s="326"/>
      <c r="N435" s="320">
        <f>O435/$C435</f>
        <v>0.25372044928185122</v>
      </c>
      <c r="O435" s="321">
        <f>O16+O23+O357</f>
        <v>332424.90363788407</v>
      </c>
      <c r="P435" s="326"/>
      <c r="Q435" s="320">
        <f>R435/$C435</f>
        <v>0.17642603437795429</v>
      </c>
      <c r="R435" s="321">
        <f>R16+R23+R357-(C435*0.05)</f>
        <v>231153.64821128207</v>
      </c>
      <c r="S435" s="326"/>
      <c r="T435" s="320">
        <f>U435/$C435</f>
        <v>0.05</v>
      </c>
      <c r="U435" s="321">
        <f>C435*0.05</f>
        <v>65510.073109755962</v>
      </c>
      <c r="V435" s="143"/>
      <c r="W435" s="415">
        <f t="shared" si="29"/>
        <v>1.0000000000000009</v>
      </c>
      <c r="X435" s="416">
        <f>F435+I435+L435+O435+R435-C435+U435</f>
        <v>1.1350493878126144E-9</v>
      </c>
      <c r="Y435" s="417"/>
      <c r="Z435" s="418"/>
    </row>
    <row r="436" spans="1:26" x14ac:dyDescent="0.2">
      <c r="P436" s="328"/>
      <c r="T436" s="105" t="s">
        <v>1237</v>
      </c>
      <c r="W436" s="384"/>
      <c r="X436" s="385"/>
      <c r="Y436" s="385"/>
      <c r="Z436" s="386"/>
    </row>
    <row r="437" spans="1:26" x14ac:dyDescent="0.2">
      <c r="W437" s="384"/>
      <c r="X437" s="385"/>
      <c r="Y437" s="385"/>
      <c r="Z437" s="386"/>
    </row>
    <row r="438" spans="1:26" x14ac:dyDescent="0.2">
      <c r="W438" s="384"/>
      <c r="X438" s="385"/>
      <c r="Y438" s="385"/>
      <c r="Z438" s="386"/>
    </row>
    <row r="439" spans="1:26" x14ac:dyDescent="0.2">
      <c r="E439" s="104" t="s">
        <v>1165</v>
      </c>
      <c r="F439" s="100"/>
      <c r="G439" s="100"/>
      <c r="H439" s="99"/>
      <c r="I439" s="100"/>
      <c r="J439" s="82"/>
      <c r="K439" s="99"/>
      <c r="L439" s="100" t="s">
        <v>1166</v>
      </c>
      <c r="M439" s="82"/>
      <c r="N439" s="99"/>
      <c r="O439" s="100"/>
      <c r="P439" s="82"/>
      <c r="Q439" s="99"/>
      <c r="R439" s="100"/>
      <c r="S439" s="82"/>
      <c r="T439" s="99"/>
      <c r="U439" s="27"/>
      <c r="W439" s="384"/>
      <c r="X439" s="385"/>
      <c r="Y439" s="385"/>
      <c r="Z439" s="386"/>
    </row>
    <row r="440" spans="1:26" x14ac:dyDescent="0.2">
      <c r="E440" s="101"/>
      <c r="F440" s="100"/>
      <c r="G440" s="100"/>
      <c r="H440" s="101"/>
      <c r="I440" s="100"/>
      <c r="J440" s="82"/>
      <c r="K440" s="101"/>
      <c r="L440" s="100"/>
      <c r="M440" s="82" t="s">
        <v>1167</v>
      </c>
      <c r="N440" s="101"/>
      <c r="O440" s="100"/>
      <c r="P440" s="82"/>
      <c r="Q440" s="101"/>
      <c r="R440" s="100"/>
      <c r="S440" s="82"/>
      <c r="T440" s="101"/>
      <c r="U440" s="27"/>
      <c r="W440" s="384"/>
      <c r="X440" s="385"/>
      <c r="Y440" s="385"/>
      <c r="Z440" s="386"/>
    </row>
    <row r="441" spans="1:26" ht="13.5" thickBot="1" x14ac:dyDescent="0.25">
      <c r="E441" s="101"/>
      <c r="F441" s="100"/>
      <c r="G441" s="100"/>
      <c r="H441" s="101"/>
      <c r="I441" s="100"/>
      <c r="J441" s="82"/>
      <c r="K441" s="101"/>
      <c r="L441" s="100"/>
      <c r="M441" s="82" t="s">
        <v>1168</v>
      </c>
      <c r="N441" s="101"/>
      <c r="O441" s="100"/>
      <c r="P441" s="82"/>
      <c r="Q441" s="101"/>
      <c r="R441" s="100"/>
      <c r="S441" s="82"/>
      <c r="T441" s="101"/>
      <c r="U441" s="27"/>
      <c r="W441" s="419"/>
      <c r="X441" s="420"/>
      <c r="Y441" s="420"/>
      <c r="Z441" s="421"/>
    </row>
    <row r="442" spans="1:26" ht="13.5" thickTop="1" x14ac:dyDescent="0.2">
      <c r="E442" s="102"/>
      <c r="F442" s="103"/>
      <c r="G442" s="103"/>
      <c r="H442" s="102"/>
      <c r="I442" s="103"/>
      <c r="J442" s="82"/>
      <c r="K442" s="102"/>
      <c r="L442" s="103"/>
      <c r="M442" s="82" t="s">
        <v>1169</v>
      </c>
      <c r="N442" s="102"/>
      <c r="O442" s="103"/>
      <c r="P442" s="82"/>
      <c r="Q442" s="102"/>
      <c r="R442" s="103"/>
      <c r="S442" s="82"/>
      <c r="T442" s="102"/>
      <c r="U442" s="85"/>
    </row>
    <row r="443" spans="1:26" x14ac:dyDescent="0.2">
      <c r="E443" s="104"/>
      <c r="F443" s="103"/>
      <c r="G443" s="103"/>
      <c r="H443" s="104"/>
      <c r="I443" s="103"/>
      <c r="J443" s="82"/>
      <c r="K443" s="104"/>
      <c r="L443" s="103"/>
      <c r="M443" s="82"/>
      <c r="N443" s="104"/>
      <c r="O443" s="103"/>
      <c r="P443" s="82"/>
      <c r="Q443" s="104"/>
      <c r="R443" s="103"/>
      <c r="S443" s="82"/>
      <c r="T443" s="104"/>
      <c r="U443" s="85"/>
    </row>
  </sheetData>
  <mergeCells count="8">
    <mergeCell ref="B3:C3"/>
    <mergeCell ref="B4:C4"/>
    <mergeCell ref="E14:F14"/>
    <mergeCell ref="H14:I14"/>
    <mergeCell ref="K14:L14"/>
    <mergeCell ref="T14:U14"/>
    <mergeCell ref="N14:O14"/>
    <mergeCell ref="Q14:R14"/>
  </mergeCells>
  <phoneticPr fontId="20" type="noConversion"/>
  <printOptions horizontalCentered="1"/>
  <pageMargins left="0.43307086614173229" right="0.19685039370078741" top="0.74803149606299213" bottom="0.94488188976377963" header="0" footer="0.74803149606299213"/>
  <pageSetup paperSize="9" scale="46" orientation="landscape" r:id="rId1"/>
  <headerFooter>
    <oddFooter>&amp;R&amp;"Verdana,Negrito itálico"&amp;10Página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391D58-D690-41E5-88CC-160FD7BE3CEA}">
  <sheetPr>
    <pageSetUpPr fitToPage="1"/>
  </sheetPr>
  <dimension ref="B4:M66"/>
  <sheetViews>
    <sheetView workbookViewId="0">
      <selection activeCell="L49" sqref="L49"/>
    </sheetView>
  </sheetViews>
  <sheetFormatPr defaultRowHeight="12.75" x14ac:dyDescent="0.2"/>
  <cols>
    <col min="1" max="2" width="9" style="41"/>
    <col min="3" max="3" width="40.625" style="41" customWidth="1"/>
    <col min="4" max="4" width="12" style="41" customWidth="1"/>
    <col min="5" max="11" width="9" style="41"/>
    <col min="12" max="12" width="12.5" style="41" customWidth="1"/>
    <col min="13" max="16384" width="9" style="41"/>
  </cols>
  <sheetData>
    <row r="4" spans="2:13" x14ac:dyDescent="0.2">
      <c r="B4" s="38"/>
      <c r="C4" s="39"/>
      <c r="D4" s="40"/>
    </row>
    <row r="5" spans="2:13" ht="15.75" x14ac:dyDescent="0.2">
      <c r="B5" s="42"/>
      <c r="C5" s="43" t="s">
        <v>1175</v>
      </c>
      <c r="D5" s="44"/>
      <c r="E5" s="45"/>
      <c r="F5" s="45"/>
      <c r="G5" s="45"/>
      <c r="H5" s="45"/>
      <c r="I5" s="45"/>
      <c r="J5" s="45"/>
      <c r="K5" s="45"/>
      <c r="L5" s="45"/>
      <c r="M5" s="45"/>
    </row>
    <row r="6" spans="2:13" ht="15.75" x14ac:dyDescent="0.2">
      <c r="B6" s="42"/>
      <c r="C6" s="43" t="s">
        <v>1176</v>
      </c>
      <c r="D6" s="44"/>
      <c r="E6" s="45"/>
      <c r="F6" s="45"/>
      <c r="G6" s="45"/>
      <c r="H6" s="45"/>
      <c r="I6" s="45"/>
      <c r="J6" s="45"/>
      <c r="K6" s="45"/>
      <c r="L6" s="45"/>
      <c r="M6" s="45"/>
    </row>
    <row r="7" spans="2:13" ht="15.75" x14ac:dyDescent="0.2">
      <c r="B7" s="46"/>
      <c r="C7" s="47" t="s">
        <v>1238</v>
      </c>
      <c r="D7" s="48"/>
      <c r="E7" s="45"/>
      <c r="F7" s="45"/>
      <c r="G7" s="45"/>
      <c r="H7" s="45"/>
      <c r="I7" s="45"/>
      <c r="J7" s="45"/>
      <c r="K7" s="45"/>
      <c r="L7" s="45"/>
      <c r="M7" s="45"/>
    </row>
    <row r="8" spans="2:13" ht="15.75" x14ac:dyDescent="0.2">
      <c r="B8" s="106"/>
      <c r="C8" s="107"/>
      <c r="D8" s="108"/>
      <c r="E8" s="45"/>
      <c r="F8" s="45"/>
      <c r="G8" s="45"/>
      <c r="H8" s="45"/>
      <c r="I8" s="45"/>
      <c r="J8" s="45"/>
      <c r="K8" s="45"/>
      <c r="L8" s="45"/>
      <c r="M8" s="45"/>
    </row>
    <row r="9" spans="2:13" x14ac:dyDescent="0.2">
      <c r="B9" s="109"/>
      <c r="C9" s="109"/>
      <c r="D9" s="109" t="s">
        <v>1177</v>
      </c>
      <c r="E9" s="45"/>
      <c r="F9" s="45"/>
      <c r="G9" s="45"/>
      <c r="H9" s="45"/>
      <c r="I9" s="45"/>
      <c r="J9" s="45"/>
      <c r="K9" s="45"/>
      <c r="L9" s="45"/>
      <c r="M9" s="45"/>
    </row>
    <row r="10" spans="2:13" x14ac:dyDescent="0.2">
      <c r="B10" s="109"/>
      <c r="C10" s="109"/>
      <c r="D10" s="109"/>
      <c r="E10" s="45"/>
      <c r="F10" s="45"/>
      <c r="G10" s="45"/>
      <c r="H10" s="45"/>
      <c r="I10" s="45"/>
      <c r="J10" s="45"/>
      <c r="K10" s="45"/>
      <c r="L10" s="45"/>
      <c r="M10" s="45"/>
    </row>
    <row r="11" spans="2:13" x14ac:dyDescent="0.2">
      <c r="B11" s="109"/>
      <c r="C11" s="109"/>
      <c r="D11" s="109"/>
      <c r="E11" s="45"/>
      <c r="F11" s="45"/>
      <c r="G11" s="45"/>
      <c r="H11" s="45"/>
      <c r="I11" s="45"/>
      <c r="J11" s="45"/>
      <c r="K11" s="45"/>
      <c r="L11" s="45"/>
      <c r="M11" s="45"/>
    </row>
    <row r="12" spans="2:13" x14ac:dyDescent="0.2">
      <c r="B12" s="49" t="s">
        <v>1178</v>
      </c>
      <c r="C12" s="50" t="s">
        <v>1179</v>
      </c>
      <c r="D12" s="51"/>
      <c r="E12" s="45"/>
      <c r="F12" s="45"/>
      <c r="G12" s="45"/>
      <c r="H12" s="45"/>
      <c r="I12" s="45"/>
      <c r="J12" s="45"/>
      <c r="K12" s="45"/>
      <c r="L12" s="45"/>
      <c r="M12" s="45"/>
    </row>
    <row r="13" spans="2:13" x14ac:dyDescent="0.2">
      <c r="B13" s="49"/>
      <c r="C13" s="52"/>
      <c r="D13" s="51"/>
      <c r="E13" s="45"/>
      <c r="F13" s="45"/>
      <c r="G13" s="45"/>
      <c r="H13" s="45"/>
      <c r="I13" s="45"/>
      <c r="J13" s="45"/>
      <c r="K13" s="45"/>
      <c r="L13" s="45"/>
      <c r="M13" s="45"/>
    </row>
    <row r="14" spans="2:13" x14ac:dyDescent="0.2">
      <c r="B14" s="49" t="s">
        <v>1154</v>
      </c>
      <c r="C14" s="110" t="s">
        <v>1180</v>
      </c>
      <c r="D14" s="110"/>
      <c r="E14" s="45"/>
      <c r="F14" s="45"/>
      <c r="G14" s="45"/>
      <c r="H14" s="45"/>
      <c r="I14" s="45"/>
      <c r="J14" s="45"/>
      <c r="K14" s="45"/>
      <c r="L14" s="45"/>
      <c r="M14" s="45"/>
    </row>
    <row r="15" spans="2:13" x14ac:dyDescent="0.2">
      <c r="B15" s="49" t="s">
        <v>1181</v>
      </c>
      <c r="C15" s="49" t="s">
        <v>1182</v>
      </c>
      <c r="D15" s="53">
        <v>2.5000000000000001E-3</v>
      </c>
      <c r="E15" s="45"/>
      <c r="F15" s="45"/>
      <c r="G15" s="45"/>
      <c r="H15" s="45"/>
      <c r="I15" s="45"/>
      <c r="J15" s="45"/>
      <c r="K15" s="45"/>
      <c r="L15" s="45"/>
      <c r="M15" s="45"/>
    </row>
    <row r="16" spans="2:13" x14ac:dyDescent="0.2">
      <c r="B16" s="49" t="s">
        <v>1183</v>
      </c>
      <c r="C16" s="49" t="s">
        <v>1184</v>
      </c>
      <c r="D16" s="53">
        <v>3.5000000000000001E-3</v>
      </c>
      <c r="E16" s="45"/>
      <c r="F16" s="45"/>
      <c r="G16" s="45"/>
      <c r="H16" s="45"/>
      <c r="I16" s="45"/>
      <c r="J16" s="45"/>
      <c r="K16" s="45"/>
      <c r="L16" s="45"/>
      <c r="M16" s="45"/>
    </row>
    <row r="17" spans="2:13" x14ac:dyDescent="0.2">
      <c r="B17" s="49" t="s">
        <v>1185</v>
      </c>
      <c r="C17" s="49" t="s">
        <v>1186</v>
      </c>
      <c r="D17" s="53">
        <v>3.5000000000000001E-3</v>
      </c>
      <c r="E17" s="45"/>
      <c r="F17" s="45"/>
      <c r="G17" s="45"/>
      <c r="H17" s="45"/>
      <c r="I17" s="45"/>
      <c r="J17" s="45"/>
      <c r="K17" s="45"/>
      <c r="L17" s="45"/>
      <c r="M17" s="45"/>
    </row>
    <row r="18" spans="2:13" x14ac:dyDescent="0.2">
      <c r="B18" s="49" t="s">
        <v>1187</v>
      </c>
      <c r="C18" s="49" t="s">
        <v>1188</v>
      </c>
      <c r="D18" s="53">
        <v>2.5000000000000001E-3</v>
      </c>
      <c r="E18" s="45"/>
      <c r="F18" s="45"/>
      <c r="G18" s="45"/>
      <c r="H18" s="45"/>
      <c r="I18" s="45"/>
      <c r="J18" s="45"/>
      <c r="K18" s="45"/>
      <c r="L18" s="45"/>
      <c r="M18" s="45"/>
    </row>
    <row r="19" spans="2:13" x14ac:dyDescent="0.2">
      <c r="B19" s="49" t="s">
        <v>1189</v>
      </c>
      <c r="C19" s="49" t="s">
        <v>1190</v>
      </c>
      <c r="D19" s="53">
        <v>3.5000000000000001E-3</v>
      </c>
      <c r="E19" s="45"/>
      <c r="F19" s="45"/>
      <c r="G19" s="45"/>
      <c r="H19" s="45"/>
      <c r="I19" s="45"/>
      <c r="J19" s="45"/>
      <c r="K19" s="45"/>
      <c r="L19" s="45"/>
      <c r="M19" s="45"/>
    </row>
    <row r="20" spans="2:13" x14ac:dyDescent="0.2">
      <c r="B20" s="49" t="s">
        <v>1191</v>
      </c>
      <c r="C20" s="49" t="s">
        <v>1192</v>
      </c>
      <c r="D20" s="53">
        <v>7.0000000000000001E-3</v>
      </c>
      <c r="E20" s="45"/>
      <c r="F20" s="45"/>
      <c r="G20" s="45"/>
      <c r="H20" s="45"/>
      <c r="I20" s="45"/>
      <c r="J20" s="45"/>
      <c r="K20" s="45"/>
      <c r="L20" s="45"/>
      <c r="M20" s="45"/>
    </row>
    <row r="21" spans="2:13" x14ac:dyDescent="0.2">
      <c r="B21" s="49"/>
      <c r="C21" s="52"/>
      <c r="D21" s="53"/>
      <c r="E21" s="45"/>
      <c r="F21" s="45"/>
      <c r="G21" s="45"/>
      <c r="H21" s="45"/>
      <c r="I21" s="45"/>
      <c r="J21" s="45"/>
      <c r="K21" s="45"/>
      <c r="L21" s="45"/>
      <c r="M21" s="45"/>
    </row>
    <row r="22" spans="2:13" x14ac:dyDescent="0.2">
      <c r="B22" s="49" t="s">
        <v>1155</v>
      </c>
      <c r="C22" s="49" t="s">
        <v>1193</v>
      </c>
      <c r="D22" s="53"/>
      <c r="E22" s="45"/>
      <c r="F22" s="45"/>
      <c r="G22" s="45"/>
      <c r="H22" s="45"/>
      <c r="I22" s="45"/>
      <c r="J22" s="45"/>
      <c r="K22" s="45"/>
      <c r="L22" s="45"/>
      <c r="M22" s="45"/>
    </row>
    <row r="23" spans="2:13" x14ac:dyDescent="0.2">
      <c r="B23" s="49" t="s">
        <v>1194</v>
      </c>
      <c r="C23" s="49" t="s">
        <v>1195</v>
      </c>
      <c r="D23" s="53">
        <v>2.0000000000000001E-4</v>
      </c>
      <c r="E23" s="45"/>
      <c r="F23" s="45"/>
      <c r="G23" s="45"/>
      <c r="H23" s="45"/>
      <c r="I23" s="45"/>
      <c r="J23" s="45"/>
      <c r="K23" s="45"/>
      <c r="L23" s="45"/>
      <c r="M23" s="45"/>
    </row>
    <row r="24" spans="2:13" x14ac:dyDescent="0.2">
      <c r="B24" s="49" t="s">
        <v>1196</v>
      </c>
      <c r="C24" s="49" t="s">
        <v>1197</v>
      </c>
      <c r="D24" s="53">
        <v>4.0000000000000002E-4</v>
      </c>
      <c r="E24" s="45"/>
      <c r="F24" s="45"/>
      <c r="G24" s="45"/>
      <c r="H24" s="45"/>
      <c r="I24" s="45"/>
      <c r="J24" s="45"/>
      <c r="K24" s="45"/>
      <c r="L24" s="45"/>
      <c r="M24" s="45"/>
    </row>
    <row r="25" spans="2:13" x14ac:dyDescent="0.2">
      <c r="B25" s="49" t="s">
        <v>1198</v>
      </c>
      <c r="C25" s="49" t="s">
        <v>1199</v>
      </c>
      <c r="D25" s="53">
        <v>4.0000000000000002E-4</v>
      </c>
      <c r="E25" s="45"/>
      <c r="F25" s="45"/>
      <c r="G25" s="45"/>
      <c r="H25" s="45"/>
      <c r="I25" s="45"/>
      <c r="J25" s="45"/>
      <c r="K25" s="45"/>
      <c r="L25" s="45"/>
      <c r="M25" s="45"/>
    </row>
    <row r="26" spans="2:13" x14ac:dyDescent="0.2">
      <c r="B26" s="49" t="s">
        <v>1200</v>
      </c>
      <c r="C26" s="49" t="s">
        <v>1201</v>
      </c>
      <c r="D26" s="53">
        <v>4.0000000000000002E-4</v>
      </c>
      <c r="E26" s="45"/>
      <c r="F26" s="45"/>
      <c r="G26" s="45"/>
      <c r="H26" s="45"/>
      <c r="I26" s="45"/>
      <c r="J26" s="45"/>
      <c r="K26" s="45"/>
      <c r="L26" s="45"/>
      <c r="M26" s="45"/>
    </row>
    <row r="27" spans="2:13" x14ac:dyDescent="0.2">
      <c r="B27" s="49" t="s">
        <v>1202</v>
      </c>
      <c r="C27" s="49" t="s">
        <v>1203</v>
      </c>
      <c r="D27" s="53">
        <v>4.0000000000000002E-4</v>
      </c>
      <c r="E27" s="45"/>
      <c r="F27" s="45"/>
      <c r="G27" s="45"/>
      <c r="H27" s="45"/>
      <c r="I27" s="45"/>
      <c r="J27" s="45"/>
      <c r="K27" s="45"/>
      <c r="L27" s="45"/>
      <c r="M27" s="45"/>
    </row>
    <row r="28" spans="2:13" x14ac:dyDescent="0.2">
      <c r="B28" s="49" t="s">
        <v>1204</v>
      </c>
      <c r="C28" s="49" t="s">
        <v>1205</v>
      </c>
      <c r="D28" s="53">
        <v>4.0000000000000002E-4</v>
      </c>
      <c r="E28" s="45"/>
      <c r="F28" s="45"/>
      <c r="G28" s="45"/>
      <c r="H28" s="45"/>
      <c r="I28" s="45"/>
      <c r="J28" s="45"/>
      <c r="K28" s="45"/>
      <c r="L28" s="45"/>
      <c r="M28" s="45"/>
    </row>
    <row r="29" spans="2:13" x14ac:dyDescent="0.2">
      <c r="B29" s="49" t="s">
        <v>1206</v>
      </c>
      <c r="C29" s="49" t="s">
        <v>1207</v>
      </c>
      <c r="D29" s="53">
        <v>5.0000000000000001E-4</v>
      </c>
      <c r="E29" s="45"/>
      <c r="F29" s="45"/>
      <c r="G29" s="45"/>
      <c r="H29" s="45"/>
      <c r="I29" s="45"/>
      <c r="J29" s="45"/>
      <c r="K29" s="45"/>
      <c r="L29" s="45"/>
      <c r="M29" s="45"/>
    </row>
    <row r="30" spans="2:13" x14ac:dyDescent="0.2">
      <c r="B30" s="49"/>
      <c r="C30" s="50" t="s">
        <v>1208</v>
      </c>
      <c r="D30" s="54">
        <f>SUM(D15:D29)</f>
        <v>2.5200000000000004E-2</v>
      </c>
      <c r="E30" s="45"/>
      <c r="F30" s="45"/>
      <c r="G30" s="45"/>
      <c r="H30" s="45"/>
      <c r="I30" s="45"/>
      <c r="J30" s="45"/>
      <c r="K30" s="45"/>
      <c r="L30" s="45"/>
      <c r="M30" s="45"/>
    </row>
    <row r="31" spans="2:13" x14ac:dyDescent="0.2">
      <c r="B31" s="49"/>
      <c r="C31" s="52"/>
      <c r="D31" s="53"/>
      <c r="E31" s="45"/>
      <c r="F31" s="45"/>
      <c r="G31" s="45"/>
      <c r="H31" s="45"/>
      <c r="I31" s="45"/>
      <c r="J31" s="45"/>
      <c r="K31" s="45"/>
      <c r="L31" s="45"/>
      <c r="M31" s="45"/>
    </row>
    <row r="32" spans="2:13" x14ac:dyDescent="0.2">
      <c r="B32" s="49"/>
      <c r="C32" s="52"/>
      <c r="D32" s="53"/>
      <c r="E32" s="45"/>
      <c r="F32" s="45"/>
      <c r="G32" s="45"/>
      <c r="H32" s="45"/>
      <c r="I32" s="45"/>
      <c r="J32" s="45"/>
      <c r="K32" s="45"/>
      <c r="L32" s="45"/>
      <c r="M32" s="45"/>
    </row>
    <row r="33" spans="2:13" x14ac:dyDescent="0.2">
      <c r="B33" s="49">
        <v>2</v>
      </c>
      <c r="C33" s="50" t="s">
        <v>1209</v>
      </c>
      <c r="D33" s="53"/>
      <c r="E33" s="45"/>
      <c r="F33" s="45"/>
      <c r="G33" s="45"/>
      <c r="H33" s="45"/>
      <c r="I33" s="45"/>
      <c r="J33" s="45"/>
      <c r="K33" s="45"/>
      <c r="L33" s="45"/>
      <c r="M33" s="45"/>
    </row>
    <row r="34" spans="2:13" x14ac:dyDescent="0.2">
      <c r="B34" s="49" t="s">
        <v>1156</v>
      </c>
      <c r="C34" s="49" t="s">
        <v>1210</v>
      </c>
      <c r="D34" s="53">
        <v>8.9999999999999993E-3</v>
      </c>
      <c r="E34" s="45"/>
      <c r="F34" s="45"/>
      <c r="G34" s="45"/>
      <c r="H34" s="45"/>
      <c r="I34" s="45"/>
      <c r="J34" s="45"/>
      <c r="K34" s="45"/>
      <c r="L34" s="45"/>
      <c r="M34" s="45"/>
    </row>
    <row r="35" spans="2:13" x14ac:dyDescent="0.2">
      <c r="B35" s="49" t="s">
        <v>1157</v>
      </c>
      <c r="C35" s="49" t="s">
        <v>1211</v>
      </c>
      <c r="D35" s="53">
        <v>3.5000000000000001E-3</v>
      </c>
      <c r="E35" s="45"/>
      <c r="F35" s="45"/>
      <c r="G35" s="45"/>
      <c r="H35" s="45"/>
      <c r="I35" s="45"/>
      <c r="J35" s="45"/>
      <c r="K35" s="45"/>
      <c r="L35" s="45"/>
      <c r="M35" s="45"/>
    </row>
    <row r="36" spans="2:13" x14ac:dyDescent="0.2">
      <c r="B36" s="49" t="s">
        <v>1158</v>
      </c>
      <c r="C36" s="49" t="s">
        <v>1212</v>
      </c>
      <c r="D36" s="53">
        <v>3.5000000000000001E-3</v>
      </c>
      <c r="E36" s="45"/>
      <c r="F36" s="45"/>
      <c r="G36" s="45"/>
      <c r="H36" s="45"/>
      <c r="I36" s="45"/>
      <c r="J36" s="45"/>
      <c r="K36" s="45"/>
      <c r="L36" s="45"/>
      <c r="M36" s="45"/>
    </row>
    <row r="37" spans="2:13" x14ac:dyDescent="0.2">
      <c r="B37" s="49"/>
      <c r="C37" s="50" t="s">
        <v>1213</v>
      </c>
      <c r="D37" s="54">
        <f>SUM(D34:D36)</f>
        <v>1.6E-2</v>
      </c>
      <c r="E37" s="45"/>
      <c r="F37" s="45"/>
      <c r="G37" s="45"/>
      <c r="H37" s="45"/>
      <c r="I37" s="45"/>
      <c r="J37" s="45"/>
      <c r="K37" s="45"/>
      <c r="L37" s="45"/>
      <c r="M37" s="45"/>
    </row>
    <row r="38" spans="2:13" x14ac:dyDescent="0.2">
      <c r="B38" s="49"/>
      <c r="C38" s="52"/>
      <c r="D38" s="53"/>
      <c r="E38" s="45"/>
      <c r="F38" s="45"/>
      <c r="G38" s="45"/>
      <c r="H38" s="45"/>
      <c r="I38" s="45"/>
      <c r="J38" s="45"/>
      <c r="K38" s="45"/>
      <c r="L38" s="45"/>
      <c r="M38" s="45"/>
    </row>
    <row r="39" spans="2:13" x14ac:dyDescent="0.2">
      <c r="B39" s="49"/>
      <c r="C39" s="52"/>
      <c r="D39" s="53"/>
      <c r="E39" s="45"/>
      <c r="F39" s="45"/>
      <c r="G39" s="45"/>
      <c r="H39" s="45"/>
      <c r="I39" s="45"/>
      <c r="J39" s="45"/>
      <c r="K39" s="45"/>
      <c r="L39" s="45"/>
      <c r="M39" s="45"/>
    </row>
    <row r="40" spans="2:13" x14ac:dyDescent="0.2">
      <c r="B40" s="49">
        <v>3</v>
      </c>
      <c r="C40" s="50" t="s">
        <v>1214</v>
      </c>
      <c r="D40" s="53"/>
      <c r="E40" s="45"/>
      <c r="F40" s="45"/>
      <c r="G40" s="45"/>
      <c r="H40" s="45"/>
      <c r="I40" s="45"/>
      <c r="J40" s="45"/>
      <c r="K40" s="45"/>
      <c r="L40" s="45"/>
      <c r="M40" s="45"/>
    </row>
    <row r="41" spans="2:13" x14ac:dyDescent="0.2">
      <c r="B41" s="49" t="s">
        <v>1160</v>
      </c>
      <c r="C41" s="49" t="s">
        <v>1215</v>
      </c>
      <c r="D41" s="53">
        <v>0.01</v>
      </c>
      <c r="E41" s="45"/>
      <c r="F41" s="45"/>
      <c r="G41" s="45"/>
      <c r="H41" s="45"/>
      <c r="I41" s="45"/>
      <c r="J41" s="45"/>
      <c r="K41" s="45"/>
      <c r="L41" s="45"/>
      <c r="M41" s="45"/>
    </row>
    <row r="42" spans="2:13" x14ac:dyDescent="0.2">
      <c r="B42" s="49"/>
      <c r="C42" s="50" t="s">
        <v>1213</v>
      </c>
      <c r="D42" s="54">
        <f>SUM(D41:D41)</f>
        <v>0.01</v>
      </c>
      <c r="E42" s="45"/>
      <c r="F42" s="45"/>
      <c r="G42" s="45"/>
      <c r="H42" s="45"/>
      <c r="I42" s="45"/>
      <c r="J42" s="45"/>
      <c r="K42" s="45"/>
      <c r="L42" s="45"/>
      <c r="M42" s="45"/>
    </row>
    <row r="43" spans="2:13" x14ac:dyDescent="0.2">
      <c r="B43" s="49"/>
      <c r="C43" s="52"/>
      <c r="D43" s="53"/>
      <c r="E43" s="45"/>
      <c r="F43" s="45"/>
      <c r="G43" s="45"/>
      <c r="H43" s="45"/>
      <c r="I43" s="45"/>
      <c r="J43" s="45"/>
      <c r="K43" s="45"/>
      <c r="L43" s="45"/>
      <c r="M43" s="45"/>
    </row>
    <row r="44" spans="2:13" ht="13.5" thickBot="1" x14ac:dyDescent="0.25">
      <c r="B44" s="49"/>
      <c r="C44" s="52"/>
      <c r="D44" s="53"/>
      <c r="E44" s="45"/>
      <c r="F44" s="45"/>
      <c r="G44" s="45"/>
      <c r="H44" s="45"/>
      <c r="I44" s="45"/>
      <c r="J44" s="45"/>
      <c r="K44" s="45"/>
      <c r="L44" s="45"/>
      <c r="M44" s="45"/>
    </row>
    <row r="45" spans="2:13" ht="13.5" thickTop="1" x14ac:dyDescent="0.2">
      <c r="B45" s="49">
        <v>4</v>
      </c>
      <c r="C45" s="50" t="s">
        <v>1216</v>
      </c>
      <c r="D45" s="53"/>
      <c r="E45" s="45"/>
      <c r="F45" s="45"/>
      <c r="G45" s="55"/>
      <c r="H45" s="56"/>
      <c r="I45" s="56"/>
      <c r="J45" s="56"/>
      <c r="K45" s="56"/>
      <c r="L45" s="57"/>
      <c r="M45" s="45"/>
    </row>
    <row r="46" spans="2:13" x14ac:dyDescent="0.2">
      <c r="B46" s="49" t="s">
        <v>1161</v>
      </c>
      <c r="C46" s="49" t="s">
        <v>1217</v>
      </c>
      <c r="D46" s="53">
        <v>6.4999999999999997E-3</v>
      </c>
      <c r="E46" s="45"/>
      <c r="F46" s="45"/>
      <c r="G46" s="58" t="s">
        <v>1218</v>
      </c>
      <c r="H46" s="45"/>
      <c r="I46" s="45"/>
      <c r="J46" s="45"/>
      <c r="K46" s="45"/>
      <c r="L46" s="59"/>
      <c r="M46" s="45"/>
    </row>
    <row r="47" spans="2:13" x14ac:dyDescent="0.2">
      <c r="B47" s="49" t="s">
        <v>1162</v>
      </c>
      <c r="C47" s="49" t="s">
        <v>1219</v>
      </c>
      <c r="D47" s="53">
        <v>0.03</v>
      </c>
      <c r="E47" s="45"/>
      <c r="F47" s="45"/>
      <c r="G47" s="60" t="s">
        <v>1220</v>
      </c>
      <c r="H47" s="45"/>
      <c r="I47" s="45"/>
      <c r="J47" s="45"/>
      <c r="K47" s="45"/>
      <c r="L47" s="61">
        <f>'Planilha orçamentária '!L432</f>
        <v>1057125.5948000001</v>
      </c>
      <c r="M47" s="45"/>
    </row>
    <row r="48" spans="2:13" x14ac:dyDescent="0.2">
      <c r="B48" s="49" t="s">
        <v>1163</v>
      </c>
      <c r="C48" s="49" t="s">
        <v>1221</v>
      </c>
      <c r="D48" s="53">
        <f>L51</f>
        <v>1.0601435889101035E-2</v>
      </c>
      <c r="E48" s="45"/>
      <c r="F48" s="45"/>
      <c r="G48" s="60" t="s">
        <v>1222</v>
      </c>
      <c r="H48" s="45"/>
      <c r="I48" s="45"/>
      <c r="J48" s="45"/>
      <c r="K48" s="45"/>
      <c r="L48" s="61">
        <f>'Planilha orçamentária '!J432</f>
        <v>224140.98439999999</v>
      </c>
      <c r="M48" s="45"/>
    </row>
    <row r="49" spans="2:13" x14ac:dyDescent="0.2">
      <c r="B49" s="49" t="s">
        <v>1164</v>
      </c>
      <c r="C49" s="62" t="s">
        <v>1223</v>
      </c>
      <c r="D49" s="53">
        <v>4.4999999999999998E-2</v>
      </c>
      <c r="E49" s="45"/>
      <c r="F49" s="45"/>
      <c r="G49" s="60" t="s">
        <v>1224</v>
      </c>
      <c r="H49" s="45"/>
      <c r="I49" s="45"/>
      <c r="J49" s="45"/>
      <c r="K49" s="45"/>
      <c r="L49" s="63">
        <f>L48/L47</f>
        <v>0.2120287177820207</v>
      </c>
      <c r="M49" s="45"/>
    </row>
    <row r="50" spans="2:13" x14ac:dyDescent="0.2">
      <c r="B50" s="49"/>
      <c r="C50" s="50" t="s">
        <v>1225</v>
      </c>
      <c r="D50" s="54">
        <f>SUM(D45:D49)</f>
        <v>9.2101435889101024E-2</v>
      </c>
      <c r="E50" s="45"/>
      <c r="F50" s="45"/>
      <c r="G50" s="60" t="s">
        <v>1233</v>
      </c>
      <c r="H50" s="45"/>
      <c r="I50" s="45"/>
      <c r="J50" s="45"/>
      <c r="K50" s="45"/>
      <c r="L50" s="63">
        <v>0.05</v>
      </c>
      <c r="M50" s="45"/>
    </row>
    <row r="51" spans="2:13" x14ac:dyDescent="0.2">
      <c r="B51" s="49"/>
      <c r="C51" s="52"/>
      <c r="D51" s="53"/>
      <c r="E51" s="45"/>
      <c r="F51" s="45"/>
      <c r="G51" s="64" t="s">
        <v>1226</v>
      </c>
      <c r="H51" s="65"/>
      <c r="I51" s="65"/>
      <c r="J51" s="65"/>
      <c r="K51" s="65"/>
      <c r="L51" s="66">
        <f>L50*L49</f>
        <v>1.0601435889101035E-2</v>
      </c>
      <c r="M51" s="45"/>
    </row>
    <row r="52" spans="2:13" ht="13.5" thickBot="1" x14ac:dyDescent="0.25">
      <c r="B52" s="49"/>
      <c r="C52" s="52"/>
      <c r="D52" s="53"/>
      <c r="E52" s="45"/>
      <c r="F52" s="45"/>
      <c r="G52" s="67"/>
      <c r="H52" s="68"/>
      <c r="I52" s="68"/>
      <c r="J52" s="68"/>
      <c r="K52" s="68"/>
      <c r="L52" s="69"/>
      <c r="M52" s="45"/>
    </row>
    <row r="53" spans="2:13" ht="13.5" thickTop="1" x14ac:dyDescent="0.2">
      <c r="B53" s="49">
        <v>5</v>
      </c>
      <c r="C53" s="50" t="s">
        <v>1227</v>
      </c>
      <c r="D53" s="53"/>
      <c r="E53" s="45"/>
      <c r="F53" s="45"/>
      <c r="G53" s="45"/>
      <c r="H53" s="45"/>
      <c r="I53" s="45"/>
      <c r="J53" s="45"/>
      <c r="K53" s="45"/>
      <c r="L53" s="45"/>
      <c r="M53" s="45"/>
    </row>
    <row r="54" spans="2:13" x14ac:dyDescent="0.2">
      <c r="B54" s="49" t="s">
        <v>1228</v>
      </c>
      <c r="C54" s="49" t="s">
        <v>1229</v>
      </c>
      <c r="D54" s="53">
        <v>7.0000000000000007E-2</v>
      </c>
      <c r="E54" s="45"/>
      <c r="F54" s="45"/>
      <c r="G54" s="45"/>
      <c r="H54" s="45"/>
      <c r="I54" s="45"/>
      <c r="J54" s="45"/>
      <c r="K54" s="45"/>
      <c r="L54" s="45"/>
      <c r="M54" s="45"/>
    </row>
    <row r="55" spans="2:13" x14ac:dyDescent="0.2">
      <c r="B55" s="49"/>
      <c r="C55" s="50" t="s">
        <v>1213</v>
      </c>
      <c r="D55" s="54">
        <f>SUM(D54:D54)</f>
        <v>7.0000000000000007E-2</v>
      </c>
      <c r="E55" s="45"/>
      <c r="F55" s="45"/>
      <c r="G55" s="45"/>
      <c r="H55" s="45"/>
      <c r="I55" s="70"/>
      <c r="J55" s="45"/>
      <c r="K55" s="45"/>
      <c r="L55" s="45"/>
      <c r="M55" s="45"/>
    </row>
    <row r="56" spans="2:13" ht="15.75" customHeight="1" x14ac:dyDescent="0.2">
      <c r="B56" s="111"/>
      <c r="C56" s="111"/>
      <c r="D56" s="71">
        <f>(((1+(D30+D37))*(1+D42)*(1+D55))/(1-D50))-1</f>
        <v>0.23937286000879143</v>
      </c>
      <c r="E56" s="70"/>
      <c r="F56" s="45"/>
      <c r="G56" s="45"/>
      <c r="H56" s="45"/>
      <c r="I56" s="45"/>
      <c r="J56" s="45"/>
      <c r="K56" s="70"/>
      <c r="L56" s="45"/>
      <c r="M56" s="45"/>
    </row>
    <row r="57" spans="2:13" x14ac:dyDescent="0.2">
      <c r="B57" s="45"/>
      <c r="C57" s="45"/>
      <c r="D57" s="72" t="s">
        <v>1237</v>
      </c>
      <c r="E57" s="45"/>
      <c r="F57" s="45"/>
      <c r="G57" s="45"/>
      <c r="H57" s="45"/>
      <c r="I57" s="45"/>
      <c r="J57" s="45"/>
      <c r="K57" s="45"/>
      <c r="L57" s="45"/>
      <c r="M57" s="45"/>
    </row>
    <row r="58" spans="2:13" x14ac:dyDescent="0.2">
      <c r="B58" s="45"/>
      <c r="C58" s="73" t="s">
        <v>1230</v>
      </c>
      <c r="E58" s="45"/>
      <c r="F58" s="45"/>
      <c r="G58" s="45"/>
      <c r="H58" s="45"/>
      <c r="I58" s="45"/>
      <c r="J58" s="45"/>
      <c r="K58" s="45"/>
      <c r="L58" s="45"/>
      <c r="M58" s="45"/>
    </row>
    <row r="59" spans="2:13" x14ac:dyDescent="0.2">
      <c r="B59" s="45"/>
      <c r="C59" s="73" t="s">
        <v>1231</v>
      </c>
      <c r="E59" s="45"/>
      <c r="F59" s="45"/>
      <c r="G59" s="45"/>
      <c r="H59" s="45"/>
      <c r="I59" s="45"/>
      <c r="J59" s="45"/>
      <c r="K59" s="45"/>
      <c r="L59" s="45"/>
      <c r="M59" s="45"/>
    </row>
    <row r="60" spans="2:13" x14ac:dyDescent="0.2">
      <c r="B60" s="45"/>
      <c r="C60" s="73" t="s">
        <v>1168</v>
      </c>
      <c r="E60" s="45"/>
      <c r="F60" s="45"/>
      <c r="G60" s="45"/>
      <c r="H60" s="45"/>
      <c r="I60" s="45"/>
      <c r="J60" s="45"/>
      <c r="K60" s="45"/>
      <c r="L60" s="45"/>
      <c r="M60" s="45"/>
    </row>
    <row r="61" spans="2:13" ht="14.25" x14ac:dyDescent="0.2">
      <c r="C61" s="73" t="s">
        <v>1232</v>
      </c>
      <c r="E61" s="74"/>
      <c r="F61" s="74"/>
      <c r="H61" s="75"/>
      <c r="I61" s="73"/>
      <c r="J61" s="45"/>
      <c r="K61" s="45"/>
      <c r="L61" s="45"/>
      <c r="M61" s="45"/>
    </row>
    <row r="62" spans="2:13" x14ac:dyDescent="0.2">
      <c r="C62" s="73"/>
      <c r="H62" s="76"/>
      <c r="I62" s="73"/>
      <c r="J62" s="45"/>
      <c r="K62" s="45"/>
      <c r="L62" s="45"/>
      <c r="M62" s="45"/>
    </row>
    <row r="63" spans="2:13" x14ac:dyDescent="0.2">
      <c r="C63" s="73"/>
      <c r="H63" s="76"/>
      <c r="I63" s="73"/>
      <c r="J63" s="45"/>
      <c r="K63" s="45"/>
      <c r="L63" s="45"/>
      <c r="M63" s="45"/>
    </row>
    <row r="64" spans="2:13" x14ac:dyDescent="0.2">
      <c r="I64" s="73"/>
      <c r="J64" s="45"/>
      <c r="K64" s="45"/>
      <c r="L64" s="45"/>
      <c r="M64" s="45"/>
    </row>
    <row r="65" spans="2:13" x14ac:dyDescent="0.2">
      <c r="B65" s="45"/>
      <c r="C65" s="45"/>
      <c r="D65" s="45"/>
      <c r="E65" s="45"/>
      <c r="F65" s="45"/>
      <c r="G65" s="45"/>
      <c r="H65" s="45"/>
      <c r="I65" s="45"/>
      <c r="J65" s="45"/>
      <c r="K65" s="45"/>
      <c r="L65" s="45"/>
      <c r="M65" s="45"/>
    </row>
    <row r="66" spans="2:13" x14ac:dyDescent="0.2">
      <c r="B66" s="45"/>
      <c r="C66" s="45"/>
      <c r="D66" s="45"/>
      <c r="E66" s="45"/>
      <c r="F66" s="45"/>
      <c r="G66" s="45"/>
      <c r="H66" s="45"/>
      <c r="I66" s="45"/>
      <c r="J66" s="45"/>
      <c r="K66" s="45"/>
      <c r="L66" s="45"/>
      <c r="M66" s="45"/>
    </row>
  </sheetData>
  <sheetProtection selectLockedCells="1" selectUnlockedCells="1"/>
  <mergeCells count="5">
    <mergeCell ref="B8:D8"/>
    <mergeCell ref="B9:C11"/>
    <mergeCell ref="D9:D11"/>
    <mergeCell ref="C14:D14"/>
    <mergeCell ref="B56:C56"/>
  </mergeCells>
  <printOptions horizontalCentered="1"/>
  <pageMargins left="0.51181102362204722" right="0.51181102362204722" top="0.78740157480314965" bottom="0.78740157480314965" header="0.51181102362204722" footer="0.51181102362204722"/>
  <pageSetup paperSize="9" scale="96"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A0E3A7-5B01-4B4C-8BEF-C30A13C54ED2}">
  <sheetPr>
    <pageSetUpPr fitToPage="1"/>
  </sheetPr>
  <dimension ref="A1:M443"/>
  <sheetViews>
    <sheetView showGridLines="0" workbookViewId="0">
      <pane ySplit="15" topLeftCell="A26" activePane="bottomLeft" state="frozen"/>
      <selection pane="bottomLeft" activeCell="B35" sqref="B35"/>
    </sheetView>
  </sheetViews>
  <sheetFormatPr defaultRowHeight="12.75" x14ac:dyDescent="0.2"/>
  <cols>
    <col min="1" max="1" width="9" style="5" customWidth="1"/>
    <col min="2" max="2" width="61.375" style="5" customWidth="1"/>
    <col min="3" max="3" width="30.75" style="374" customWidth="1"/>
    <col min="4" max="16384" width="9" style="5"/>
  </cols>
  <sheetData>
    <row r="1" spans="1:4" x14ac:dyDescent="0.2">
      <c r="A1" s="1"/>
      <c r="B1" s="2"/>
    </row>
    <row r="2" spans="1:4" x14ac:dyDescent="0.2">
      <c r="A2" s="6"/>
      <c r="B2" s="7"/>
    </row>
    <row r="3" spans="1:4" ht="19.5" x14ac:dyDescent="0.25">
      <c r="A3" s="6"/>
      <c r="B3" s="10" t="s">
        <v>1141</v>
      </c>
    </row>
    <row r="4" spans="1:4" x14ac:dyDescent="0.2">
      <c r="A4" s="6"/>
      <c r="B4" s="11" t="s">
        <v>1142</v>
      </c>
    </row>
    <row r="5" spans="1:4" x14ac:dyDescent="0.2">
      <c r="A5" s="6"/>
      <c r="B5" s="7"/>
    </row>
    <row r="6" spans="1:4" x14ac:dyDescent="0.2">
      <c r="A6" s="6"/>
    </row>
    <row r="7" spans="1:4" x14ac:dyDescent="0.2">
      <c r="A7" s="6"/>
      <c r="B7" s="17"/>
    </row>
    <row r="8" spans="1:4" x14ac:dyDescent="0.2">
      <c r="A8" s="6"/>
    </row>
    <row r="9" spans="1:4" x14ac:dyDescent="0.2">
      <c r="A9" s="6"/>
    </row>
    <row r="10" spans="1:4" ht="23.25" x14ac:dyDescent="0.35">
      <c r="A10" s="6"/>
      <c r="B10" s="23" t="s">
        <v>1148</v>
      </c>
    </row>
    <row r="11" spans="1:4" x14ac:dyDescent="0.2">
      <c r="A11" s="6"/>
      <c r="B11" s="25" t="s">
        <v>1250</v>
      </c>
    </row>
    <row r="12" spans="1:4" ht="25.5" x14ac:dyDescent="0.2">
      <c r="A12" s="6"/>
      <c r="B12" s="25" t="s">
        <v>1279</v>
      </c>
    </row>
    <row r="13" spans="1:4" x14ac:dyDescent="0.2">
      <c r="A13" s="6"/>
      <c r="B13" s="25"/>
    </row>
    <row r="14" spans="1:4" s="322" customFormat="1" x14ac:dyDescent="0.2">
      <c r="A14" s="335" t="s">
        <v>1149</v>
      </c>
      <c r="B14" s="336" t="s">
        <v>1150</v>
      </c>
      <c r="C14" s="375"/>
    </row>
    <row r="15" spans="1:4" s="34" customFormat="1" x14ac:dyDescent="0.2">
      <c r="A15" s="342"/>
      <c r="B15" s="343"/>
      <c r="C15" s="376"/>
    </row>
    <row r="16" spans="1:4" s="32" customFormat="1" x14ac:dyDescent="0.2">
      <c r="A16" s="171" t="s">
        <v>20</v>
      </c>
      <c r="B16" s="146" t="s">
        <v>21</v>
      </c>
      <c r="C16" s="377" t="s">
        <v>1149</v>
      </c>
      <c r="D16" s="146"/>
    </row>
    <row r="17" spans="1:4" s="143" customFormat="1" ht="25.5" x14ac:dyDescent="0.2">
      <c r="A17" s="172" t="s">
        <v>22</v>
      </c>
      <c r="B17" s="141" t="s">
        <v>25</v>
      </c>
      <c r="C17" s="142" t="s">
        <v>23</v>
      </c>
      <c r="D17" s="141" t="s">
        <v>24</v>
      </c>
    </row>
    <row r="18" spans="1:4" s="143" customFormat="1" ht="25.5" x14ac:dyDescent="0.2">
      <c r="A18" s="172" t="s">
        <v>27</v>
      </c>
      <c r="B18" s="141" t="s">
        <v>30</v>
      </c>
      <c r="C18" s="142" t="s">
        <v>28</v>
      </c>
      <c r="D18" s="141" t="s">
        <v>29</v>
      </c>
    </row>
    <row r="19" spans="1:4" s="143" customFormat="1" x14ac:dyDescent="0.2">
      <c r="A19" s="172" t="s">
        <v>32</v>
      </c>
      <c r="B19" s="141" t="s">
        <v>34</v>
      </c>
      <c r="C19" s="142" t="s">
        <v>33</v>
      </c>
      <c r="D19" s="141" t="s">
        <v>29</v>
      </c>
    </row>
    <row r="20" spans="1:4" s="143" customFormat="1" x14ac:dyDescent="0.2">
      <c r="A20" s="172" t="s">
        <v>1275</v>
      </c>
      <c r="B20" s="141" t="s">
        <v>38</v>
      </c>
      <c r="C20" s="142" t="s">
        <v>37</v>
      </c>
      <c r="D20" s="141" t="s">
        <v>29</v>
      </c>
    </row>
    <row r="21" spans="1:4" s="143" customFormat="1" x14ac:dyDescent="0.2">
      <c r="A21" s="172" t="s">
        <v>1276</v>
      </c>
      <c r="B21" s="141" t="s">
        <v>41</v>
      </c>
      <c r="C21" s="142" t="s">
        <v>40</v>
      </c>
      <c r="D21" s="141" t="s">
        <v>29</v>
      </c>
    </row>
    <row r="22" spans="1:4" s="143" customFormat="1" x14ac:dyDescent="0.2">
      <c r="A22" s="172" t="s">
        <v>1277</v>
      </c>
      <c r="B22" s="141" t="s">
        <v>44</v>
      </c>
      <c r="C22" s="142" t="s">
        <v>43</v>
      </c>
      <c r="D22" s="141" t="s">
        <v>36</v>
      </c>
    </row>
    <row r="23" spans="1:4" s="32" customFormat="1" x14ac:dyDescent="0.2">
      <c r="A23" s="171" t="s">
        <v>46</v>
      </c>
      <c r="B23" s="146" t="s">
        <v>47</v>
      </c>
      <c r="C23" s="377"/>
      <c r="D23" s="146"/>
    </row>
    <row r="24" spans="1:4" s="155" customFormat="1" x14ac:dyDescent="0.2">
      <c r="A24" s="173" t="s">
        <v>48</v>
      </c>
      <c r="B24" s="150" t="s">
        <v>49</v>
      </c>
      <c r="C24" s="378"/>
      <c r="D24" s="150"/>
    </row>
    <row r="25" spans="1:4" s="143" customFormat="1" ht="25.5" x14ac:dyDescent="0.2">
      <c r="A25" s="172" t="s">
        <v>50</v>
      </c>
      <c r="B25" s="141" t="s">
        <v>1251</v>
      </c>
      <c r="C25" s="142" t="s">
        <v>51</v>
      </c>
      <c r="D25" s="141" t="s">
        <v>36</v>
      </c>
    </row>
    <row r="26" spans="1:4" s="143" customFormat="1" ht="25.5" x14ac:dyDescent="0.2">
      <c r="A26" s="172" t="s">
        <v>52</v>
      </c>
      <c r="B26" s="141" t="s">
        <v>54</v>
      </c>
      <c r="C26" s="142" t="s">
        <v>53</v>
      </c>
      <c r="D26" s="141" t="s">
        <v>29</v>
      </c>
    </row>
    <row r="27" spans="1:4" s="143" customFormat="1" x14ac:dyDescent="0.2">
      <c r="A27" s="172" t="s">
        <v>55</v>
      </c>
      <c r="B27" s="141" t="s">
        <v>57</v>
      </c>
      <c r="C27" s="142" t="s">
        <v>56</v>
      </c>
      <c r="D27" s="141" t="s">
        <v>29</v>
      </c>
    </row>
    <row r="28" spans="1:4" s="143" customFormat="1" x14ac:dyDescent="0.2">
      <c r="A28" s="172" t="s">
        <v>58</v>
      </c>
      <c r="B28" s="141" t="s">
        <v>60</v>
      </c>
      <c r="C28" s="142" t="s">
        <v>59</v>
      </c>
      <c r="D28" s="141" t="s">
        <v>29</v>
      </c>
    </row>
    <row r="29" spans="1:4" s="143" customFormat="1" x14ac:dyDescent="0.2">
      <c r="A29" s="172" t="s">
        <v>62</v>
      </c>
      <c r="B29" s="141" t="s">
        <v>64</v>
      </c>
      <c r="C29" s="142" t="s">
        <v>63</v>
      </c>
      <c r="D29" s="141" t="s">
        <v>29</v>
      </c>
    </row>
    <row r="30" spans="1:4" s="143" customFormat="1" x14ac:dyDescent="0.2">
      <c r="A30" s="172" t="s">
        <v>65</v>
      </c>
      <c r="B30" s="141" t="s">
        <v>66</v>
      </c>
      <c r="C30" s="142" t="s">
        <v>53</v>
      </c>
      <c r="D30" s="141" t="s">
        <v>29</v>
      </c>
    </row>
    <row r="31" spans="1:4" s="143" customFormat="1" ht="25.5" x14ac:dyDescent="0.2">
      <c r="A31" s="172" t="s">
        <v>67</v>
      </c>
      <c r="B31" s="141" t="s">
        <v>69</v>
      </c>
      <c r="C31" s="142" t="s">
        <v>68</v>
      </c>
      <c r="D31" s="141" t="s">
        <v>24</v>
      </c>
    </row>
    <row r="32" spans="1:4" s="143" customFormat="1" x14ac:dyDescent="0.2">
      <c r="A32" s="172" t="s">
        <v>70</v>
      </c>
      <c r="B32" s="141" t="s">
        <v>72</v>
      </c>
      <c r="C32" s="142" t="s">
        <v>71</v>
      </c>
      <c r="D32" s="141" t="s">
        <v>29</v>
      </c>
    </row>
    <row r="33" spans="1:4" s="143" customFormat="1" ht="25.5" x14ac:dyDescent="0.2">
      <c r="A33" s="172" t="s">
        <v>73</v>
      </c>
      <c r="B33" s="141" t="s">
        <v>75</v>
      </c>
      <c r="C33" s="142" t="s">
        <v>74</v>
      </c>
      <c r="D33" s="141" t="s">
        <v>24</v>
      </c>
    </row>
    <row r="34" spans="1:4" s="143" customFormat="1" x14ac:dyDescent="0.2">
      <c r="A34" s="172" t="s">
        <v>76</v>
      </c>
      <c r="B34" s="141" t="s">
        <v>78</v>
      </c>
      <c r="C34" s="142" t="s">
        <v>77</v>
      </c>
      <c r="D34" s="141" t="s">
        <v>29</v>
      </c>
    </row>
    <row r="35" spans="1:4" s="143" customFormat="1" x14ac:dyDescent="0.2">
      <c r="A35" s="172" t="s">
        <v>1305</v>
      </c>
      <c r="B35" s="141" t="s">
        <v>83</v>
      </c>
      <c r="C35" s="142" t="s">
        <v>77</v>
      </c>
      <c r="D35" s="141" t="s">
        <v>29</v>
      </c>
    </row>
    <row r="36" spans="1:4" s="143" customFormat="1" x14ac:dyDescent="0.2">
      <c r="A36" s="172" t="s">
        <v>1306</v>
      </c>
      <c r="B36" s="141" t="s">
        <v>86</v>
      </c>
      <c r="C36" s="142" t="s">
        <v>85</v>
      </c>
      <c r="D36" s="141" t="s">
        <v>29</v>
      </c>
    </row>
    <row r="37" spans="1:4" s="143" customFormat="1" x14ac:dyDescent="0.2">
      <c r="A37" s="172" t="s">
        <v>1307</v>
      </c>
      <c r="B37" s="141" t="s">
        <v>1252</v>
      </c>
      <c r="C37" s="142" t="s">
        <v>88</v>
      </c>
      <c r="D37" s="141" t="s">
        <v>29</v>
      </c>
    </row>
    <row r="38" spans="1:4" s="143" customFormat="1" x14ac:dyDescent="0.2">
      <c r="A38" s="172" t="s">
        <v>1308</v>
      </c>
      <c r="B38" s="141" t="s">
        <v>91</v>
      </c>
      <c r="C38" s="142" t="s">
        <v>90</v>
      </c>
      <c r="D38" s="141" t="s">
        <v>29</v>
      </c>
    </row>
    <row r="39" spans="1:4" s="155" customFormat="1" ht="38.25" x14ac:dyDescent="0.2">
      <c r="A39" s="173" t="s">
        <v>92</v>
      </c>
      <c r="B39" s="150" t="s">
        <v>93</v>
      </c>
      <c r="C39" s="378"/>
      <c r="D39" s="150"/>
    </row>
    <row r="40" spans="1:4" s="143" customFormat="1" ht="25.5" x14ac:dyDescent="0.2">
      <c r="A40" s="172" t="s">
        <v>94</v>
      </c>
      <c r="B40" s="141" t="s">
        <v>96</v>
      </c>
      <c r="C40" s="142" t="s">
        <v>95</v>
      </c>
      <c r="D40" s="141" t="s">
        <v>29</v>
      </c>
    </row>
    <row r="41" spans="1:4" s="143" customFormat="1" x14ac:dyDescent="0.2">
      <c r="A41" s="172" t="s">
        <v>97</v>
      </c>
      <c r="B41" s="141" t="s">
        <v>99</v>
      </c>
      <c r="C41" s="142" t="s">
        <v>98</v>
      </c>
      <c r="D41" s="141" t="s">
        <v>29</v>
      </c>
    </row>
    <row r="42" spans="1:4" s="143" customFormat="1" x14ac:dyDescent="0.2">
      <c r="A42" s="172" t="s">
        <v>100</v>
      </c>
      <c r="B42" s="141" t="s">
        <v>102</v>
      </c>
      <c r="C42" s="142" t="s">
        <v>101</v>
      </c>
      <c r="D42" s="141" t="s">
        <v>29</v>
      </c>
    </row>
    <row r="43" spans="1:4" s="143" customFormat="1" ht="25.5" x14ac:dyDescent="0.2">
      <c r="A43" s="172" t="s">
        <v>103</v>
      </c>
      <c r="B43" s="141" t="s">
        <v>105</v>
      </c>
      <c r="C43" s="142" t="s">
        <v>104</v>
      </c>
      <c r="D43" s="141" t="s">
        <v>36</v>
      </c>
    </row>
    <row r="44" spans="1:4" s="143" customFormat="1" x14ac:dyDescent="0.2">
      <c r="A44" s="172" t="s">
        <v>107</v>
      </c>
      <c r="B44" s="141" t="s">
        <v>109</v>
      </c>
      <c r="C44" s="142" t="s">
        <v>108</v>
      </c>
      <c r="D44" s="141" t="s">
        <v>36</v>
      </c>
    </row>
    <row r="45" spans="1:4" s="143" customFormat="1" ht="25.5" x14ac:dyDescent="0.2">
      <c r="A45" s="172" t="s">
        <v>110</v>
      </c>
      <c r="B45" s="141" t="s">
        <v>112</v>
      </c>
      <c r="C45" s="142" t="s">
        <v>111</v>
      </c>
      <c r="D45" s="141" t="s">
        <v>29</v>
      </c>
    </row>
    <row r="46" spans="1:4" s="155" customFormat="1" x14ac:dyDescent="0.2">
      <c r="A46" s="173" t="s">
        <v>113</v>
      </c>
      <c r="B46" s="150" t="s">
        <v>114</v>
      </c>
      <c r="C46" s="378"/>
      <c r="D46" s="150"/>
    </row>
    <row r="47" spans="1:4" s="143" customFormat="1" x14ac:dyDescent="0.2">
      <c r="A47" s="172" t="s">
        <v>115</v>
      </c>
      <c r="B47" s="141" t="s">
        <v>116</v>
      </c>
      <c r="C47" s="142" t="s">
        <v>88</v>
      </c>
      <c r="D47" s="141" t="s">
        <v>29</v>
      </c>
    </row>
    <row r="48" spans="1:4" s="143" customFormat="1" x14ac:dyDescent="0.2">
      <c r="A48" s="172" t="s">
        <v>117</v>
      </c>
      <c r="B48" s="141" t="s">
        <v>118</v>
      </c>
      <c r="C48" s="142" t="s">
        <v>88</v>
      </c>
      <c r="D48" s="141" t="s">
        <v>29</v>
      </c>
    </row>
    <row r="49" spans="1:4" s="143" customFormat="1" ht="25.5" x14ac:dyDescent="0.2">
      <c r="A49" s="172" t="s">
        <v>119</v>
      </c>
      <c r="B49" s="141" t="s">
        <v>121</v>
      </c>
      <c r="C49" s="142" t="s">
        <v>120</v>
      </c>
      <c r="D49" s="141" t="s">
        <v>36</v>
      </c>
    </row>
    <row r="50" spans="1:4" s="143" customFormat="1" ht="25.5" x14ac:dyDescent="0.2">
      <c r="A50" s="172" t="s">
        <v>122</v>
      </c>
      <c r="B50" s="141" t="s">
        <v>123</v>
      </c>
      <c r="C50" s="142" t="s">
        <v>120</v>
      </c>
      <c r="D50" s="141" t="s">
        <v>36</v>
      </c>
    </row>
    <row r="51" spans="1:4" s="143" customFormat="1" ht="38.25" x14ac:dyDescent="0.2">
      <c r="A51" s="172" t="s">
        <v>124</v>
      </c>
      <c r="B51" s="141" t="s">
        <v>126</v>
      </c>
      <c r="C51" s="142" t="s">
        <v>125</v>
      </c>
      <c r="D51" s="141" t="s">
        <v>29</v>
      </c>
    </row>
    <row r="52" spans="1:4" s="143" customFormat="1" ht="25.5" x14ac:dyDescent="0.2">
      <c r="A52" s="172" t="s">
        <v>127</v>
      </c>
      <c r="B52" s="141" t="s">
        <v>128</v>
      </c>
      <c r="C52" s="142" t="s">
        <v>125</v>
      </c>
      <c r="D52" s="141" t="s">
        <v>29</v>
      </c>
    </row>
    <row r="53" spans="1:4" s="143" customFormat="1" ht="25.5" x14ac:dyDescent="0.2">
      <c r="A53" s="172" t="s">
        <v>129</v>
      </c>
      <c r="B53" s="141" t="s">
        <v>131</v>
      </c>
      <c r="C53" s="142" t="s">
        <v>130</v>
      </c>
      <c r="D53" s="141" t="s">
        <v>36</v>
      </c>
    </row>
    <row r="54" spans="1:4" s="143" customFormat="1" ht="25.5" x14ac:dyDescent="0.2">
      <c r="A54" s="172" t="s">
        <v>132</v>
      </c>
      <c r="B54" s="141" t="s">
        <v>133</v>
      </c>
      <c r="C54" s="142" t="s">
        <v>130</v>
      </c>
      <c r="D54" s="141" t="s">
        <v>36</v>
      </c>
    </row>
    <row r="55" spans="1:4" s="143" customFormat="1" ht="38.25" x14ac:dyDescent="0.2">
      <c r="A55" s="172" t="s">
        <v>134</v>
      </c>
      <c r="B55" s="141" t="s">
        <v>136</v>
      </c>
      <c r="C55" s="142" t="s">
        <v>135</v>
      </c>
      <c r="D55" s="141" t="s">
        <v>29</v>
      </c>
    </row>
    <row r="56" spans="1:4" s="155" customFormat="1" x14ac:dyDescent="0.2">
      <c r="A56" s="173" t="s">
        <v>137</v>
      </c>
      <c r="B56" s="150" t="s">
        <v>138</v>
      </c>
      <c r="C56" s="378"/>
      <c r="D56" s="150"/>
    </row>
    <row r="57" spans="1:4" s="143" customFormat="1" ht="25.5" x14ac:dyDescent="0.2">
      <c r="A57" s="172" t="s">
        <v>139</v>
      </c>
      <c r="B57" s="141" t="s">
        <v>141</v>
      </c>
      <c r="C57" s="142" t="s">
        <v>140</v>
      </c>
      <c r="D57" s="141" t="s">
        <v>29</v>
      </c>
    </row>
    <row r="58" spans="1:4" s="143" customFormat="1" x14ac:dyDescent="0.2">
      <c r="A58" s="172" t="s">
        <v>142</v>
      </c>
      <c r="B58" s="141" t="s">
        <v>144</v>
      </c>
      <c r="C58" s="142" t="s">
        <v>143</v>
      </c>
      <c r="D58" s="141" t="s">
        <v>29</v>
      </c>
    </row>
    <row r="59" spans="1:4" s="143" customFormat="1" ht="38.25" x14ac:dyDescent="0.2">
      <c r="A59" s="172" t="s">
        <v>145</v>
      </c>
      <c r="B59" s="141" t="s">
        <v>148</v>
      </c>
      <c r="C59" s="142" t="s">
        <v>147</v>
      </c>
      <c r="D59" s="141" t="s">
        <v>29</v>
      </c>
    </row>
    <row r="60" spans="1:4" s="143" customFormat="1" ht="38.25" x14ac:dyDescent="0.2">
      <c r="A60" s="172" t="s">
        <v>146</v>
      </c>
      <c r="B60" s="141" t="s">
        <v>154</v>
      </c>
      <c r="C60" s="142" t="s">
        <v>153</v>
      </c>
      <c r="D60" s="141" t="s">
        <v>29</v>
      </c>
    </row>
    <row r="61" spans="1:4" s="143" customFormat="1" ht="38.25" x14ac:dyDescent="0.2">
      <c r="A61" s="172" t="s">
        <v>150</v>
      </c>
      <c r="B61" s="141" t="s">
        <v>157</v>
      </c>
      <c r="C61" s="142" t="s">
        <v>156</v>
      </c>
      <c r="D61" s="141" t="s">
        <v>29</v>
      </c>
    </row>
    <row r="62" spans="1:4" s="143" customFormat="1" ht="25.5" x14ac:dyDescent="0.2">
      <c r="A62" s="172" t="s">
        <v>152</v>
      </c>
      <c r="B62" s="141" t="s">
        <v>160</v>
      </c>
      <c r="C62" s="142" t="s">
        <v>159</v>
      </c>
      <c r="D62" s="141" t="s">
        <v>29</v>
      </c>
    </row>
    <row r="63" spans="1:4" s="143" customFormat="1" x14ac:dyDescent="0.2">
      <c r="A63" s="172" t="s">
        <v>155</v>
      </c>
      <c r="B63" s="141" t="s">
        <v>162</v>
      </c>
      <c r="C63" s="142" t="s">
        <v>161</v>
      </c>
      <c r="D63" s="141" t="s">
        <v>29</v>
      </c>
    </row>
    <row r="64" spans="1:4" s="143" customFormat="1" ht="38.25" x14ac:dyDescent="0.2">
      <c r="A64" s="172" t="s">
        <v>158</v>
      </c>
      <c r="B64" s="141" t="s">
        <v>164</v>
      </c>
      <c r="C64" s="142" t="s">
        <v>163</v>
      </c>
      <c r="D64" s="141" t="s">
        <v>29</v>
      </c>
    </row>
    <row r="65" spans="1:4" s="155" customFormat="1" x14ac:dyDescent="0.2">
      <c r="A65" s="173" t="s">
        <v>165</v>
      </c>
      <c r="B65" s="150" t="s">
        <v>166</v>
      </c>
      <c r="C65" s="378"/>
      <c r="D65" s="150"/>
    </row>
    <row r="66" spans="1:4" s="170" customFormat="1" x14ac:dyDescent="0.2">
      <c r="A66" s="174" t="s">
        <v>167</v>
      </c>
      <c r="B66" s="165" t="s">
        <v>168</v>
      </c>
      <c r="C66" s="379"/>
      <c r="D66" s="165"/>
    </row>
    <row r="67" spans="1:4" s="143" customFormat="1" ht="25.5" x14ac:dyDescent="0.2">
      <c r="A67" s="172" t="s">
        <v>169</v>
      </c>
      <c r="B67" s="141" t="s">
        <v>171</v>
      </c>
      <c r="C67" s="142" t="s">
        <v>170</v>
      </c>
      <c r="D67" s="141" t="s">
        <v>36</v>
      </c>
    </row>
    <row r="68" spans="1:4" s="143" customFormat="1" ht="25.5" x14ac:dyDescent="0.2">
      <c r="A68" s="172" t="s">
        <v>172</v>
      </c>
      <c r="B68" s="141" t="s">
        <v>174</v>
      </c>
      <c r="C68" s="142" t="s">
        <v>173</v>
      </c>
      <c r="D68" s="141" t="s">
        <v>36</v>
      </c>
    </row>
    <row r="69" spans="1:4" s="143" customFormat="1" ht="25.5" x14ac:dyDescent="0.2">
      <c r="A69" s="172" t="s">
        <v>175</v>
      </c>
      <c r="B69" s="141" t="s">
        <v>177</v>
      </c>
      <c r="C69" s="142" t="s">
        <v>176</v>
      </c>
      <c r="D69" s="141" t="s">
        <v>36</v>
      </c>
    </row>
    <row r="70" spans="1:4" s="143" customFormat="1" ht="25.5" x14ac:dyDescent="0.2">
      <c r="A70" s="172" t="s">
        <v>178</v>
      </c>
      <c r="B70" s="141" t="s">
        <v>180</v>
      </c>
      <c r="C70" s="142" t="s">
        <v>179</v>
      </c>
      <c r="D70" s="141" t="s">
        <v>36</v>
      </c>
    </row>
    <row r="71" spans="1:4" s="143" customFormat="1" ht="25.5" x14ac:dyDescent="0.2">
      <c r="A71" s="172" t="s">
        <v>181</v>
      </c>
      <c r="B71" s="141" t="s">
        <v>183</v>
      </c>
      <c r="C71" s="142" t="s">
        <v>182</v>
      </c>
      <c r="D71" s="141" t="s">
        <v>36</v>
      </c>
    </row>
    <row r="72" spans="1:4" s="143" customFormat="1" ht="25.5" x14ac:dyDescent="0.2">
      <c r="A72" s="172" t="s">
        <v>184</v>
      </c>
      <c r="B72" s="141" t="s">
        <v>186</v>
      </c>
      <c r="C72" s="142" t="s">
        <v>185</v>
      </c>
      <c r="D72" s="141" t="s">
        <v>36</v>
      </c>
    </row>
    <row r="73" spans="1:4" s="143" customFormat="1" ht="25.5" x14ac:dyDescent="0.2">
      <c r="A73" s="172" t="s">
        <v>187</v>
      </c>
      <c r="B73" s="141" t="s">
        <v>189</v>
      </c>
      <c r="C73" s="142" t="s">
        <v>188</v>
      </c>
      <c r="D73" s="141" t="s">
        <v>36</v>
      </c>
    </row>
    <row r="74" spans="1:4" s="143" customFormat="1" ht="25.5" x14ac:dyDescent="0.2">
      <c r="A74" s="172" t="s">
        <v>190</v>
      </c>
      <c r="B74" s="141" t="s">
        <v>192</v>
      </c>
      <c r="C74" s="142" t="s">
        <v>191</v>
      </c>
      <c r="D74" s="141" t="s">
        <v>36</v>
      </c>
    </row>
    <row r="75" spans="1:4" s="143" customFormat="1" ht="25.5" x14ac:dyDescent="0.2">
      <c r="A75" s="172" t="s">
        <v>193</v>
      </c>
      <c r="B75" s="141" t="s">
        <v>195</v>
      </c>
      <c r="C75" s="142" t="s">
        <v>194</v>
      </c>
      <c r="D75" s="141" t="s">
        <v>36</v>
      </c>
    </row>
    <row r="76" spans="1:4" s="143" customFormat="1" ht="25.5" x14ac:dyDescent="0.2">
      <c r="A76" s="172" t="s">
        <v>196</v>
      </c>
      <c r="B76" s="141" t="s">
        <v>198</v>
      </c>
      <c r="C76" s="142" t="s">
        <v>197</v>
      </c>
      <c r="D76" s="141" t="s">
        <v>36</v>
      </c>
    </row>
    <row r="77" spans="1:4" s="143" customFormat="1" ht="51" x14ac:dyDescent="0.2">
      <c r="A77" s="172" t="s">
        <v>199</v>
      </c>
      <c r="B77" s="141" t="s">
        <v>201</v>
      </c>
      <c r="C77" s="142" t="s">
        <v>200</v>
      </c>
      <c r="D77" s="141" t="s">
        <v>36</v>
      </c>
    </row>
    <row r="78" spans="1:4" s="143" customFormat="1" ht="51" x14ac:dyDescent="0.2">
      <c r="A78" s="172" t="s">
        <v>202</v>
      </c>
      <c r="B78" s="141" t="s">
        <v>204</v>
      </c>
      <c r="C78" s="142" t="s">
        <v>203</v>
      </c>
      <c r="D78" s="141" t="s">
        <v>36</v>
      </c>
    </row>
    <row r="79" spans="1:4" s="143" customFormat="1" x14ac:dyDescent="0.2">
      <c r="A79" s="172" t="s">
        <v>205</v>
      </c>
      <c r="B79" s="141" t="s">
        <v>207</v>
      </c>
      <c r="C79" s="142" t="s">
        <v>206</v>
      </c>
      <c r="D79" s="141" t="s">
        <v>29</v>
      </c>
    </row>
    <row r="80" spans="1:4" s="170" customFormat="1" x14ac:dyDescent="0.2">
      <c r="A80" s="174" t="s">
        <v>208</v>
      </c>
      <c r="B80" s="165" t="s">
        <v>209</v>
      </c>
      <c r="C80" s="379"/>
      <c r="D80" s="165"/>
    </row>
    <row r="81" spans="1:4" s="143" customFormat="1" ht="25.5" x14ac:dyDescent="0.2">
      <c r="A81" s="172" t="s">
        <v>210</v>
      </c>
      <c r="B81" s="141" t="s">
        <v>212</v>
      </c>
      <c r="C81" s="142" t="s">
        <v>211</v>
      </c>
      <c r="D81" s="141" t="s">
        <v>36</v>
      </c>
    </row>
    <row r="82" spans="1:4" s="143" customFormat="1" ht="25.5" x14ac:dyDescent="0.2">
      <c r="A82" s="172" t="s">
        <v>213</v>
      </c>
      <c r="B82" s="141" t="s">
        <v>215</v>
      </c>
      <c r="C82" s="142" t="s">
        <v>214</v>
      </c>
      <c r="D82" s="141" t="s">
        <v>36</v>
      </c>
    </row>
    <row r="83" spans="1:4" s="170" customFormat="1" x14ac:dyDescent="0.2">
      <c r="A83" s="174" t="s">
        <v>216</v>
      </c>
      <c r="B83" s="165" t="s">
        <v>217</v>
      </c>
      <c r="C83" s="379"/>
      <c r="D83" s="165"/>
    </row>
    <row r="84" spans="1:4" s="143" customFormat="1" ht="38.25" x14ac:dyDescent="0.2">
      <c r="A84" s="172" t="s">
        <v>218</v>
      </c>
      <c r="B84" s="141" t="s">
        <v>220</v>
      </c>
      <c r="C84" s="142" t="s">
        <v>219</v>
      </c>
      <c r="D84" s="141" t="s">
        <v>36</v>
      </c>
    </row>
    <row r="85" spans="1:4" s="143" customFormat="1" ht="51" x14ac:dyDescent="0.2">
      <c r="A85" s="172" t="s">
        <v>221</v>
      </c>
      <c r="B85" s="141" t="s">
        <v>223</v>
      </c>
      <c r="C85" s="142" t="s">
        <v>222</v>
      </c>
      <c r="D85" s="141" t="s">
        <v>36</v>
      </c>
    </row>
    <row r="86" spans="1:4" s="143" customFormat="1" ht="38.25" x14ac:dyDescent="0.2">
      <c r="A86" s="172" t="s">
        <v>224</v>
      </c>
      <c r="B86" s="141" t="s">
        <v>226</v>
      </c>
      <c r="C86" s="142" t="s">
        <v>225</v>
      </c>
      <c r="D86" s="141" t="s">
        <v>36</v>
      </c>
    </row>
    <row r="87" spans="1:4" s="170" customFormat="1" x14ac:dyDescent="0.2">
      <c r="A87" s="174" t="s">
        <v>227</v>
      </c>
      <c r="B87" s="165" t="s">
        <v>228</v>
      </c>
      <c r="C87" s="379"/>
      <c r="D87" s="165"/>
    </row>
    <row r="88" spans="1:4" s="143" customFormat="1" ht="25.5" x14ac:dyDescent="0.2">
      <c r="A88" s="172" t="s">
        <v>229</v>
      </c>
      <c r="B88" s="141" t="s">
        <v>231</v>
      </c>
      <c r="C88" s="142" t="s">
        <v>230</v>
      </c>
      <c r="D88" s="141" t="s">
        <v>36</v>
      </c>
    </row>
    <row r="89" spans="1:4" s="143" customFormat="1" ht="25.5" x14ac:dyDescent="0.2">
      <c r="A89" s="172" t="s">
        <v>232</v>
      </c>
      <c r="B89" s="141" t="s">
        <v>234</v>
      </c>
      <c r="C89" s="142" t="s">
        <v>233</v>
      </c>
      <c r="D89" s="141" t="s">
        <v>36</v>
      </c>
    </row>
    <row r="90" spans="1:4" s="143" customFormat="1" ht="25.5" x14ac:dyDescent="0.2">
      <c r="A90" s="172" t="s">
        <v>235</v>
      </c>
      <c r="B90" s="141" t="s">
        <v>237</v>
      </c>
      <c r="C90" s="142" t="s">
        <v>236</v>
      </c>
      <c r="D90" s="141" t="s">
        <v>36</v>
      </c>
    </row>
    <row r="91" spans="1:4" s="143" customFormat="1" ht="38.25" x14ac:dyDescent="0.2">
      <c r="A91" s="172" t="s">
        <v>238</v>
      </c>
      <c r="B91" s="141" t="s">
        <v>240</v>
      </c>
      <c r="C91" s="142" t="s">
        <v>239</v>
      </c>
      <c r="D91" s="141" t="s">
        <v>36</v>
      </c>
    </row>
    <row r="92" spans="1:4" s="143" customFormat="1" x14ac:dyDescent="0.2">
      <c r="A92" s="172" t="s">
        <v>241</v>
      </c>
      <c r="B92" s="141" t="s">
        <v>243</v>
      </c>
      <c r="C92" s="142" t="s">
        <v>242</v>
      </c>
      <c r="D92" s="141" t="s">
        <v>36</v>
      </c>
    </row>
    <row r="93" spans="1:4" s="143" customFormat="1" ht="25.5" x14ac:dyDescent="0.2">
      <c r="A93" s="172" t="s">
        <v>244</v>
      </c>
      <c r="B93" s="141" t="s">
        <v>246</v>
      </c>
      <c r="C93" s="142" t="s">
        <v>245</v>
      </c>
      <c r="D93" s="141" t="s">
        <v>36</v>
      </c>
    </row>
    <row r="94" spans="1:4" s="155" customFormat="1" x14ac:dyDescent="0.2">
      <c r="A94" s="173" t="s">
        <v>247</v>
      </c>
      <c r="B94" s="150" t="s">
        <v>248</v>
      </c>
      <c r="C94" s="378"/>
      <c r="D94" s="150"/>
    </row>
    <row r="95" spans="1:4" s="170" customFormat="1" x14ac:dyDescent="0.2">
      <c r="A95" s="174" t="s">
        <v>249</v>
      </c>
      <c r="B95" s="165" t="s">
        <v>250</v>
      </c>
      <c r="C95" s="379"/>
      <c r="D95" s="165"/>
    </row>
    <row r="96" spans="1:4" s="143" customFormat="1" ht="51" x14ac:dyDescent="0.2">
      <c r="A96" s="172" t="s">
        <v>251</v>
      </c>
      <c r="B96" s="141" t="s">
        <v>253</v>
      </c>
      <c r="C96" s="142" t="s">
        <v>252</v>
      </c>
      <c r="D96" s="141" t="s">
        <v>36</v>
      </c>
    </row>
    <row r="97" spans="1:4" s="143" customFormat="1" ht="38.25" x14ac:dyDescent="0.2">
      <c r="A97" s="172" t="s">
        <v>254</v>
      </c>
      <c r="B97" s="141" t="s">
        <v>256</v>
      </c>
      <c r="C97" s="142" t="s">
        <v>255</v>
      </c>
      <c r="D97" s="141" t="s">
        <v>29</v>
      </c>
    </row>
    <row r="98" spans="1:4" s="143" customFormat="1" ht="38.25" x14ac:dyDescent="0.2">
      <c r="A98" s="172" t="s">
        <v>257</v>
      </c>
      <c r="B98" s="141" t="s">
        <v>259</v>
      </c>
      <c r="C98" s="142" t="s">
        <v>258</v>
      </c>
      <c r="D98" s="141" t="s">
        <v>29</v>
      </c>
    </row>
    <row r="99" spans="1:4" s="143" customFormat="1" ht="25.5" x14ac:dyDescent="0.2">
      <c r="A99" s="172" t="s">
        <v>260</v>
      </c>
      <c r="B99" s="141" t="s">
        <v>262</v>
      </c>
      <c r="C99" s="142" t="s">
        <v>261</v>
      </c>
      <c r="D99" s="141" t="s">
        <v>36</v>
      </c>
    </row>
    <row r="100" spans="1:4" s="143" customFormat="1" x14ac:dyDescent="0.2">
      <c r="A100" s="172" t="s">
        <v>263</v>
      </c>
      <c r="B100" s="141" t="s">
        <v>265</v>
      </c>
      <c r="C100" s="142" t="s">
        <v>264</v>
      </c>
      <c r="D100" s="141" t="s">
        <v>29</v>
      </c>
    </row>
    <row r="101" spans="1:4" s="143" customFormat="1" ht="25.5" x14ac:dyDescent="0.2">
      <c r="A101" s="172" t="s">
        <v>266</v>
      </c>
      <c r="B101" s="141" t="s">
        <v>268</v>
      </c>
      <c r="C101" s="142" t="s">
        <v>267</v>
      </c>
      <c r="D101" s="141" t="s">
        <v>29</v>
      </c>
    </row>
    <row r="102" spans="1:4" s="143" customFormat="1" ht="25.5" x14ac:dyDescent="0.2">
      <c r="A102" s="172" t="s">
        <v>269</v>
      </c>
      <c r="B102" s="141" t="s">
        <v>271</v>
      </c>
      <c r="C102" s="142" t="s">
        <v>270</v>
      </c>
      <c r="D102" s="141" t="s">
        <v>36</v>
      </c>
    </row>
    <row r="103" spans="1:4" s="143" customFormat="1" ht="38.25" x14ac:dyDescent="0.2">
      <c r="A103" s="172" t="s">
        <v>272</v>
      </c>
      <c r="B103" s="141" t="s">
        <v>274</v>
      </c>
      <c r="C103" s="142" t="s">
        <v>273</v>
      </c>
      <c r="D103" s="141" t="s">
        <v>29</v>
      </c>
    </row>
    <row r="104" spans="1:4" s="143" customFormat="1" x14ac:dyDescent="0.2">
      <c r="A104" s="172" t="s">
        <v>275</v>
      </c>
      <c r="B104" s="141" t="s">
        <v>1253</v>
      </c>
      <c r="C104" s="142" t="s">
        <v>276</v>
      </c>
      <c r="D104" s="141" t="s">
        <v>29</v>
      </c>
    </row>
    <row r="105" spans="1:4" s="143" customFormat="1" ht="25.5" x14ac:dyDescent="0.2">
      <c r="A105" s="172" t="s">
        <v>277</v>
      </c>
      <c r="B105" s="141" t="s">
        <v>279</v>
      </c>
      <c r="C105" s="142" t="s">
        <v>278</v>
      </c>
      <c r="D105" s="141" t="s">
        <v>36</v>
      </c>
    </row>
    <row r="106" spans="1:4" s="143" customFormat="1" x14ac:dyDescent="0.2">
      <c r="A106" s="172" t="s">
        <v>280</v>
      </c>
      <c r="B106" s="141" t="s">
        <v>1254</v>
      </c>
      <c r="C106" s="142" t="s">
        <v>281</v>
      </c>
      <c r="D106" s="141" t="s">
        <v>29</v>
      </c>
    </row>
    <row r="107" spans="1:4" s="143" customFormat="1" ht="25.5" x14ac:dyDescent="0.2">
      <c r="A107" s="172" t="s">
        <v>282</v>
      </c>
      <c r="B107" s="141" t="s">
        <v>284</v>
      </c>
      <c r="C107" s="142" t="s">
        <v>283</v>
      </c>
      <c r="D107" s="141" t="s">
        <v>36</v>
      </c>
    </row>
    <row r="108" spans="1:4" s="143" customFormat="1" x14ac:dyDescent="0.2">
      <c r="A108" s="172" t="s">
        <v>285</v>
      </c>
      <c r="B108" s="141" t="s">
        <v>287</v>
      </c>
      <c r="C108" s="142" t="s">
        <v>286</v>
      </c>
      <c r="D108" s="141" t="s">
        <v>36</v>
      </c>
    </row>
    <row r="109" spans="1:4" s="143" customFormat="1" ht="38.25" x14ac:dyDescent="0.2">
      <c r="A109" s="172" t="s">
        <v>289</v>
      </c>
      <c r="B109" s="141" t="s">
        <v>291</v>
      </c>
      <c r="C109" s="142" t="s">
        <v>290</v>
      </c>
      <c r="D109" s="141" t="s">
        <v>36</v>
      </c>
    </row>
    <row r="110" spans="1:4" s="170" customFormat="1" x14ac:dyDescent="0.2">
      <c r="A110" s="174" t="s">
        <v>292</v>
      </c>
      <c r="B110" s="165" t="s">
        <v>293</v>
      </c>
      <c r="C110" s="379"/>
      <c r="D110" s="165"/>
    </row>
    <row r="111" spans="1:4" s="161" customFormat="1" x14ac:dyDescent="0.2">
      <c r="A111" s="175" t="s">
        <v>294</v>
      </c>
      <c r="B111" s="156" t="s">
        <v>295</v>
      </c>
      <c r="C111" s="380"/>
      <c r="D111" s="156"/>
    </row>
    <row r="112" spans="1:4" s="143" customFormat="1" x14ac:dyDescent="0.2">
      <c r="A112" s="172" t="s">
        <v>296</v>
      </c>
      <c r="B112" s="141" t="s">
        <v>298</v>
      </c>
      <c r="C112" s="142" t="s">
        <v>297</v>
      </c>
      <c r="D112" s="141" t="s">
        <v>36</v>
      </c>
    </row>
    <row r="113" spans="1:4" s="143" customFormat="1" x14ac:dyDescent="0.2">
      <c r="A113" s="172" t="s">
        <v>299</v>
      </c>
      <c r="B113" s="141" t="s">
        <v>301</v>
      </c>
      <c r="C113" s="142" t="s">
        <v>300</v>
      </c>
      <c r="D113" s="141" t="s">
        <v>36</v>
      </c>
    </row>
    <row r="114" spans="1:4" s="143" customFormat="1" x14ac:dyDescent="0.2">
      <c r="A114" s="172" t="s">
        <v>302</v>
      </c>
      <c r="B114" s="141" t="s">
        <v>304</v>
      </c>
      <c r="C114" s="142" t="s">
        <v>303</v>
      </c>
      <c r="D114" s="141" t="s">
        <v>29</v>
      </c>
    </row>
    <row r="115" spans="1:4" s="143" customFormat="1" x14ac:dyDescent="0.2">
      <c r="A115" s="172" t="s">
        <v>305</v>
      </c>
      <c r="B115" s="141" t="s">
        <v>307</v>
      </c>
      <c r="C115" s="142" t="s">
        <v>306</v>
      </c>
      <c r="D115" s="141" t="s">
        <v>36</v>
      </c>
    </row>
    <row r="116" spans="1:4" s="143" customFormat="1" x14ac:dyDescent="0.2">
      <c r="A116" s="172" t="s">
        <v>308</v>
      </c>
      <c r="B116" s="141" t="s">
        <v>310</v>
      </c>
      <c r="C116" s="142" t="s">
        <v>309</v>
      </c>
      <c r="D116" s="141" t="s">
        <v>36</v>
      </c>
    </row>
    <row r="117" spans="1:4" s="143" customFormat="1" ht="25.5" x14ac:dyDescent="0.2">
      <c r="A117" s="172" t="s">
        <v>311</v>
      </c>
      <c r="B117" s="141" t="s">
        <v>313</v>
      </c>
      <c r="C117" s="142" t="s">
        <v>312</v>
      </c>
      <c r="D117" s="141" t="s">
        <v>36</v>
      </c>
    </row>
    <row r="118" spans="1:4" s="143" customFormat="1" x14ac:dyDescent="0.2">
      <c r="A118" s="172" t="s">
        <v>314</v>
      </c>
      <c r="B118" s="141" t="s">
        <v>316</v>
      </c>
      <c r="C118" s="142" t="s">
        <v>315</v>
      </c>
      <c r="D118" s="141" t="s">
        <v>36</v>
      </c>
    </row>
    <row r="119" spans="1:4" s="161" customFormat="1" x14ac:dyDescent="0.2">
      <c r="A119" s="175" t="s">
        <v>317</v>
      </c>
      <c r="B119" s="156" t="s">
        <v>318</v>
      </c>
      <c r="C119" s="380"/>
      <c r="D119" s="156"/>
    </row>
    <row r="120" spans="1:4" s="143" customFormat="1" ht="25.5" x14ac:dyDescent="0.2">
      <c r="A120" s="172" t="s">
        <v>319</v>
      </c>
      <c r="B120" s="141" t="s">
        <v>321</v>
      </c>
      <c r="C120" s="142" t="s">
        <v>320</v>
      </c>
      <c r="D120" s="141" t="s">
        <v>24</v>
      </c>
    </row>
    <row r="121" spans="1:4" s="143" customFormat="1" x14ac:dyDescent="0.2">
      <c r="A121" s="172" t="s">
        <v>322</v>
      </c>
      <c r="B121" s="141" t="s">
        <v>325</v>
      </c>
      <c r="C121" s="142" t="s">
        <v>324</v>
      </c>
      <c r="D121" s="141" t="s">
        <v>36</v>
      </c>
    </row>
    <row r="122" spans="1:4" s="143" customFormat="1" x14ac:dyDescent="0.2">
      <c r="A122" s="172" t="s">
        <v>323</v>
      </c>
      <c r="B122" s="141" t="s">
        <v>328</v>
      </c>
      <c r="C122" s="142" t="s">
        <v>327</v>
      </c>
      <c r="D122" s="141" t="s">
        <v>36</v>
      </c>
    </row>
    <row r="123" spans="1:4" s="143" customFormat="1" x14ac:dyDescent="0.2">
      <c r="A123" s="172" t="s">
        <v>326</v>
      </c>
      <c r="B123" s="141" t="s">
        <v>331</v>
      </c>
      <c r="C123" s="142" t="s">
        <v>330</v>
      </c>
      <c r="D123" s="141" t="s">
        <v>36</v>
      </c>
    </row>
    <row r="124" spans="1:4" s="143" customFormat="1" ht="25.5" x14ac:dyDescent="0.2">
      <c r="A124" s="172" t="s">
        <v>329</v>
      </c>
      <c r="B124" s="141" t="s">
        <v>334</v>
      </c>
      <c r="C124" s="142" t="s">
        <v>333</v>
      </c>
      <c r="D124" s="141" t="s">
        <v>24</v>
      </c>
    </row>
    <row r="125" spans="1:4" s="143" customFormat="1" ht="25.5" x14ac:dyDescent="0.2">
      <c r="A125" s="172" t="s">
        <v>332</v>
      </c>
      <c r="B125" s="141" t="s">
        <v>337</v>
      </c>
      <c r="C125" s="142" t="s">
        <v>336</v>
      </c>
      <c r="D125" s="141" t="s">
        <v>24</v>
      </c>
    </row>
    <row r="126" spans="1:4" s="143" customFormat="1" ht="25.5" x14ac:dyDescent="0.2">
      <c r="A126" s="172" t="s">
        <v>335</v>
      </c>
      <c r="B126" s="141" t="s">
        <v>340</v>
      </c>
      <c r="C126" s="142" t="s">
        <v>339</v>
      </c>
      <c r="D126" s="141" t="s">
        <v>29</v>
      </c>
    </row>
    <row r="127" spans="1:4" s="143" customFormat="1" ht="24.75" customHeight="1" x14ac:dyDescent="0.2">
      <c r="A127" s="172" t="s">
        <v>338</v>
      </c>
      <c r="B127" s="141" t="s">
        <v>342</v>
      </c>
      <c r="C127" s="142" t="s">
        <v>341</v>
      </c>
      <c r="D127" s="141" t="s">
        <v>36</v>
      </c>
    </row>
    <row r="128" spans="1:4" s="170" customFormat="1" x14ac:dyDescent="0.2">
      <c r="A128" s="174" t="s">
        <v>343</v>
      </c>
      <c r="B128" s="165" t="s">
        <v>344</v>
      </c>
      <c r="C128" s="379"/>
      <c r="D128" s="165"/>
    </row>
    <row r="129" spans="1:4" s="143" customFormat="1" x14ac:dyDescent="0.2">
      <c r="A129" s="172" t="s">
        <v>345</v>
      </c>
      <c r="B129" s="141" t="s">
        <v>1255</v>
      </c>
      <c r="C129" s="142" t="s">
        <v>346</v>
      </c>
      <c r="D129" s="141" t="s">
        <v>29</v>
      </c>
    </row>
    <row r="130" spans="1:4" s="143" customFormat="1" ht="25.5" x14ac:dyDescent="0.2">
      <c r="A130" s="172" t="s">
        <v>347</v>
      </c>
      <c r="B130" s="141" t="s">
        <v>1256</v>
      </c>
      <c r="C130" s="142" t="s">
        <v>348</v>
      </c>
      <c r="D130" s="141" t="s">
        <v>24</v>
      </c>
    </row>
    <row r="131" spans="1:4" s="155" customFormat="1" x14ac:dyDescent="0.2">
      <c r="A131" s="173" t="s">
        <v>349</v>
      </c>
      <c r="B131" s="150" t="s">
        <v>350</v>
      </c>
      <c r="C131" s="378"/>
      <c r="D131" s="150"/>
    </row>
    <row r="132" spans="1:4" s="143" customFormat="1" ht="38.25" x14ac:dyDescent="0.2">
      <c r="A132" s="172" t="s">
        <v>351</v>
      </c>
      <c r="B132" s="141" t="s">
        <v>353</v>
      </c>
      <c r="C132" s="142" t="s">
        <v>352</v>
      </c>
      <c r="D132" s="141" t="s">
        <v>29</v>
      </c>
    </row>
    <row r="133" spans="1:4" s="143" customFormat="1" ht="25.5" x14ac:dyDescent="0.2">
      <c r="A133" s="172" t="s">
        <v>354</v>
      </c>
      <c r="B133" s="141" t="s">
        <v>356</v>
      </c>
      <c r="C133" s="142" t="s">
        <v>355</v>
      </c>
      <c r="D133" s="141" t="s">
        <v>24</v>
      </c>
    </row>
    <row r="134" spans="1:4" s="143" customFormat="1" x14ac:dyDescent="0.2">
      <c r="A134" s="172" t="s">
        <v>358</v>
      </c>
      <c r="B134" s="141" t="s">
        <v>1257</v>
      </c>
      <c r="C134" s="142" t="s">
        <v>359</v>
      </c>
      <c r="D134" s="141" t="s">
        <v>29</v>
      </c>
    </row>
    <row r="135" spans="1:4" s="143" customFormat="1" x14ac:dyDescent="0.2">
      <c r="A135" s="172" t="s">
        <v>360</v>
      </c>
      <c r="B135" s="141" t="s">
        <v>1258</v>
      </c>
      <c r="C135" s="142" t="s">
        <v>361</v>
      </c>
      <c r="D135" s="141" t="s">
        <v>29</v>
      </c>
    </row>
    <row r="136" spans="1:4" s="155" customFormat="1" x14ac:dyDescent="0.2">
      <c r="A136" s="173" t="s">
        <v>362</v>
      </c>
      <c r="B136" s="150" t="s">
        <v>363</v>
      </c>
      <c r="C136" s="378"/>
      <c r="D136" s="150"/>
    </row>
    <row r="137" spans="1:4" s="143" customFormat="1" x14ac:dyDescent="0.2">
      <c r="A137" s="172" t="s">
        <v>364</v>
      </c>
      <c r="B137" s="141" t="s">
        <v>366</v>
      </c>
      <c r="C137" s="142" t="s">
        <v>365</v>
      </c>
      <c r="D137" s="141" t="s">
        <v>36</v>
      </c>
    </row>
    <row r="138" spans="1:4" s="143" customFormat="1" x14ac:dyDescent="0.2">
      <c r="A138" s="172" t="s">
        <v>367</v>
      </c>
      <c r="B138" s="141" t="s">
        <v>369</v>
      </c>
      <c r="C138" s="142" t="s">
        <v>368</v>
      </c>
      <c r="D138" s="141" t="s">
        <v>29</v>
      </c>
    </row>
    <row r="139" spans="1:4" s="143" customFormat="1" x14ac:dyDescent="0.2">
      <c r="A139" s="172" t="s">
        <v>370</v>
      </c>
      <c r="B139" s="141" t="s">
        <v>372</v>
      </c>
      <c r="C139" s="142" t="s">
        <v>371</v>
      </c>
      <c r="D139" s="141" t="s">
        <v>36</v>
      </c>
    </row>
    <row r="140" spans="1:4" s="143" customFormat="1" ht="25.5" x14ac:dyDescent="0.2">
      <c r="A140" s="172" t="s">
        <v>373</v>
      </c>
      <c r="B140" s="141" t="s">
        <v>375</v>
      </c>
      <c r="C140" s="142" t="s">
        <v>374</v>
      </c>
      <c r="D140" s="141" t="s">
        <v>36</v>
      </c>
    </row>
    <row r="141" spans="1:4" s="143" customFormat="1" ht="38.25" x14ac:dyDescent="0.2">
      <c r="A141" s="172" t="s">
        <v>1259</v>
      </c>
      <c r="B141" s="141" t="s">
        <v>1159</v>
      </c>
      <c r="C141" s="142" t="s">
        <v>1269</v>
      </c>
      <c r="D141" s="141" t="s">
        <v>36</v>
      </c>
    </row>
    <row r="142" spans="1:4" s="155" customFormat="1" x14ac:dyDescent="0.2">
      <c r="A142" s="173" t="s">
        <v>376</v>
      </c>
      <c r="B142" s="150" t="s">
        <v>377</v>
      </c>
      <c r="C142" s="378"/>
      <c r="D142" s="150"/>
    </row>
    <row r="143" spans="1:4" s="143" customFormat="1" ht="38.25" x14ac:dyDescent="0.2">
      <c r="A143" s="172" t="s">
        <v>378</v>
      </c>
      <c r="B143" s="141" t="s">
        <v>380</v>
      </c>
      <c r="C143" s="142" t="s">
        <v>379</v>
      </c>
      <c r="D143" s="141" t="s">
        <v>29</v>
      </c>
    </row>
    <row r="144" spans="1:4" s="143" customFormat="1" ht="25.5" x14ac:dyDescent="0.2">
      <c r="A144" s="172" t="s">
        <v>381</v>
      </c>
      <c r="B144" s="141" t="s">
        <v>383</v>
      </c>
      <c r="C144" s="142" t="s">
        <v>382</v>
      </c>
      <c r="D144" s="141" t="s">
        <v>36</v>
      </c>
    </row>
    <row r="145" spans="1:4" s="143" customFormat="1" x14ac:dyDescent="0.2">
      <c r="A145" s="172" t="s">
        <v>384</v>
      </c>
      <c r="B145" s="141" t="s">
        <v>386</v>
      </c>
      <c r="C145" s="142" t="s">
        <v>385</v>
      </c>
      <c r="D145" s="141" t="s">
        <v>29</v>
      </c>
    </row>
    <row r="146" spans="1:4" s="143" customFormat="1" x14ac:dyDescent="0.2">
      <c r="A146" s="172" t="s">
        <v>387</v>
      </c>
      <c r="B146" s="141" t="s">
        <v>389</v>
      </c>
      <c r="C146" s="142" t="s">
        <v>388</v>
      </c>
      <c r="D146" s="141" t="s">
        <v>29</v>
      </c>
    </row>
    <row r="147" spans="1:4" s="143" customFormat="1" ht="25.5" x14ac:dyDescent="0.2">
      <c r="A147" s="172" t="s">
        <v>390</v>
      </c>
      <c r="B147" s="141" t="s">
        <v>392</v>
      </c>
      <c r="C147" s="142" t="s">
        <v>391</v>
      </c>
      <c r="D147" s="141" t="s">
        <v>24</v>
      </c>
    </row>
    <row r="148" spans="1:4" s="143" customFormat="1" x14ac:dyDescent="0.2">
      <c r="A148" s="172" t="s">
        <v>393</v>
      </c>
      <c r="B148" s="141" t="s">
        <v>395</v>
      </c>
      <c r="C148" s="142" t="s">
        <v>394</v>
      </c>
      <c r="D148" s="141" t="s">
        <v>29</v>
      </c>
    </row>
    <row r="149" spans="1:4" s="143" customFormat="1" x14ac:dyDescent="0.2">
      <c r="A149" s="172" t="s">
        <v>396</v>
      </c>
      <c r="B149" s="141" t="s">
        <v>397</v>
      </c>
      <c r="C149" s="142" t="s">
        <v>394</v>
      </c>
      <c r="D149" s="141" t="s">
        <v>29</v>
      </c>
    </row>
    <row r="150" spans="1:4" s="143" customFormat="1" x14ac:dyDescent="0.2">
      <c r="A150" s="172" t="s">
        <v>398</v>
      </c>
      <c r="B150" s="141" t="s">
        <v>400</v>
      </c>
      <c r="C150" s="142" t="s">
        <v>399</v>
      </c>
      <c r="D150" s="141" t="s">
        <v>29</v>
      </c>
    </row>
    <row r="151" spans="1:4" s="143" customFormat="1" ht="25.5" x14ac:dyDescent="0.2">
      <c r="A151" s="172" t="s">
        <v>401</v>
      </c>
      <c r="B151" s="141" t="s">
        <v>403</v>
      </c>
      <c r="C151" s="142" t="s">
        <v>402</v>
      </c>
      <c r="D151" s="141" t="s">
        <v>29</v>
      </c>
    </row>
    <row r="152" spans="1:4" s="143" customFormat="1" ht="38.25" x14ac:dyDescent="0.2">
      <c r="A152" s="172" t="s">
        <v>404</v>
      </c>
      <c r="B152" s="141" t="s">
        <v>406</v>
      </c>
      <c r="C152" s="142" t="s">
        <v>405</v>
      </c>
      <c r="D152" s="141" t="s">
        <v>29</v>
      </c>
    </row>
    <row r="153" spans="1:4" s="143" customFormat="1" ht="25.5" x14ac:dyDescent="0.2">
      <c r="A153" s="172" t="s">
        <v>407</v>
      </c>
      <c r="B153" s="141" t="s">
        <v>409</v>
      </c>
      <c r="C153" s="142" t="s">
        <v>408</v>
      </c>
      <c r="D153" s="141" t="s">
        <v>29</v>
      </c>
    </row>
    <row r="154" spans="1:4" s="143" customFormat="1" ht="25.5" x14ac:dyDescent="0.2">
      <c r="A154" s="172" t="s">
        <v>410</v>
      </c>
      <c r="B154" s="141" t="s">
        <v>412</v>
      </c>
      <c r="C154" s="142" t="s">
        <v>411</v>
      </c>
      <c r="D154" s="141" t="s">
        <v>29</v>
      </c>
    </row>
    <row r="155" spans="1:4" s="143" customFormat="1" ht="25.5" x14ac:dyDescent="0.2">
      <c r="A155" s="172" t="s">
        <v>413</v>
      </c>
      <c r="B155" s="141" t="s">
        <v>415</v>
      </c>
      <c r="C155" s="142" t="s">
        <v>414</v>
      </c>
      <c r="D155" s="141" t="s">
        <v>36</v>
      </c>
    </row>
    <row r="156" spans="1:4" s="143" customFormat="1" ht="25.5" x14ac:dyDescent="0.2">
      <c r="A156" s="172" t="s">
        <v>416</v>
      </c>
      <c r="B156" s="141" t="s">
        <v>418</v>
      </c>
      <c r="C156" s="142" t="s">
        <v>417</v>
      </c>
      <c r="D156" s="141" t="s">
        <v>36</v>
      </c>
    </row>
    <row r="157" spans="1:4" s="143" customFormat="1" ht="38.25" x14ac:dyDescent="0.2">
      <c r="A157" s="172" t="s">
        <v>419</v>
      </c>
      <c r="B157" s="141" t="s">
        <v>421</v>
      </c>
      <c r="C157" s="142" t="s">
        <v>420</v>
      </c>
      <c r="D157" s="141" t="s">
        <v>36</v>
      </c>
    </row>
    <row r="158" spans="1:4" s="155" customFormat="1" x14ac:dyDescent="0.2">
      <c r="A158" s="173" t="s">
        <v>422</v>
      </c>
      <c r="B158" s="150" t="s">
        <v>423</v>
      </c>
      <c r="C158" s="378"/>
      <c r="D158" s="150"/>
    </row>
    <row r="159" spans="1:4" s="143" customFormat="1" ht="38.25" x14ac:dyDescent="0.2">
      <c r="A159" s="172" t="s">
        <v>424</v>
      </c>
      <c r="B159" s="141" t="s">
        <v>426</v>
      </c>
      <c r="C159" s="142" t="s">
        <v>425</v>
      </c>
      <c r="D159" s="141" t="s">
        <v>29</v>
      </c>
    </row>
    <row r="160" spans="1:4" s="143" customFormat="1" ht="38.25" x14ac:dyDescent="0.2">
      <c r="A160" s="172" t="s">
        <v>427</v>
      </c>
      <c r="B160" s="141" t="s">
        <v>428</v>
      </c>
      <c r="C160" s="142" t="s">
        <v>425</v>
      </c>
      <c r="D160" s="141" t="s">
        <v>29</v>
      </c>
    </row>
    <row r="161" spans="1:4" s="143" customFormat="1" ht="25.5" x14ac:dyDescent="0.2">
      <c r="A161" s="172" t="s">
        <v>429</v>
      </c>
      <c r="B161" s="141" t="s">
        <v>431</v>
      </c>
      <c r="C161" s="142" t="s">
        <v>430</v>
      </c>
      <c r="D161" s="141" t="s">
        <v>24</v>
      </c>
    </row>
    <row r="162" spans="1:4" s="143" customFormat="1" ht="38.25" x14ac:dyDescent="0.2">
      <c r="A162" s="172" t="s">
        <v>432</v>
      </c>
      <c r="B162" s="141" t="s">
        <v>434</v>
      </c>
      <c r="C162" s="142" t="s">
        <v>433</v>
      </c>
      <c r="D162" s="141" t="s">
        <v>24</v>
      </c>
    </row>
    <row r="163" spans="1:4" s="143" customFormat="1" ht="25.5" x14ac:dyDescent="0.2">
      <c r="A163" s="172" t="s">
        <v>435</v>
      </c>
      <c r="B163" s="141" t="s">
        <v>437</v>
      </c>
      <c r="C163" s="142" t="s">
        <v>436</v>
      </c>
      <c r="D163" s="141" t="s">
        <v>36</v>
      </c>
    </row>
    <row r="164" spans="1:4" s="143" customFormat="1" x14ac:dyDescent="0.2">
      <c r="A164" s="172" t="s">
        <v>438</v>
      </c>
      <c r="B164" s="141" t="s">
        <v>440</v>
      </c>
      <c r="C164" s="142" t="s">
        <v>439</v>
      </c>
      <c r="D164" s="141" t="s">
        <v>36</v>
      </c>
    </row>
    <row r="165" spans="1:4" s="143" customFormat="1" ht="25.5" x14ac:dyDescent="0.2">
      <c r="A165" s="172" t="s">
        <v>442</v>
      </c>
      <c r="B165" s="141" t="s">
        <v>444</v>
      </c>
      <c r="C165" s="142" t="s">
        <v>443</v>
      </c>
      <c r="D165" s="141" t="s">
        <v>36</v>
      </c>
    </row>
    <row r="166" spans="1:4" s="143" customFormat="1" ht="38.25" x14ac:dyDescent="0.2">
      <c r="A166" s="172" t="s">
        <v>445</v>
      </c>
      <c r="B166" s="141" t="s">
        <v>447</v>
      </c>
      <c r="C166" s="142" t="s">
        <v>446</v>
      </c>
      <c r="D166" s="141" t="s">
        <v>29</v>
      </c>
    </row>
    <row r="167" spans="1:4" s="143" customFormat="1" ht="38.25" x14ac:dyDescent="0.2">
      <c r="A167" s="172" t="s">
        <v>448</v>
      </c>
      <c r="B167" s="141" t="s">
        <v>449</v>
      </c>
      <c r="C167" s="142" t="s">
        <v>446</v>
      </c>
      <c r="D167" s="141" t="s">
        <v>29</v>
      </c>
    </row>
    <row r="168" spans="1:4" s="143" customFormat="1" ht="38.25" x14ac:dyDescent="0.2">
      <c r="A168" s="172" t="s">
        <v>450</v>
      </c>
      <c r="B168" s="141" t="s">
        <v>451</v>
      </c>
      <c r="C168" s="142" t="s">
        <v>446</v>
      </c>
      <c r="D168" s="141" t="s">
        <v>29</v>
      </c>
    </row>
    <row r="169" spans="1:4" s="143" customFormat="1" ht="25.5" x14ac:dyDescent="0.2">
      <c r="A169" s="172" t="s">
        <v>452</v>
      </c>
      <c r="B169" s="141" t="s">
        <v>454</v>
      </c>
      <c r="C169" s="142" t="s">
        <v>453</v>
      </c>
      <c r="D169" s="141" t="s">
        <v>29</v>
      </c>
    </row>
    <row r="170" spans="1:4" s="143" customFormat="1" ht="38.25" x14ac:dyDescent="0.2">
      <c r="A170" s="172" t="s">
        <v>455</v>
      </c>
      <c r="B170" s="141" t="s">
        <v>457</v>
      </c>
      <c r="C170" s="142" t="s">
        <v>456</v>
      </c>
      <c r="D170" s="141" t="s">
        <v>29</v>
      </c>
    </row>
    <row r="171" spans="1:4" s="143" customFormat="1" ht="25.5" x14ac:dyDescent="0.2">
      <c r="A171" s="172" t="s">
        <v>458</v>
      </c>
      <c r="B171" s="141" t="s">
        <v>459</v>
      </c>
      <c r="C171" s="142" t="s">
        <v>456</v>
      </c>
      <c r="D171" s="141" t="s">
        <v>29</v>
      </c>
    </row>
    <row r="172" spans="1:4" s="143" customFormat="1" x14ac:dyDescent="0.2">
      <c r="A172" s="172" t="s">
        <v>460</v>
      </c>
      <c r="B172" s="141" t="s">
        <v>462</v>
      </c>
      <c r="C172" s="142" t="s">
        <v>461</v>
      </c>
      <c r="D172" s="141" t="s">
        <v>29</v>
      </c>
    </row>
    <row r="173" spans="1:4" s="143" customFormat="1" ht="25.5" x14ac:dyDescent="0.2">
      <c r="A173" s="172" t="s">
        <v>463</v>
      </c>
      <c r="B173" s="141" t="s">
        <v>465</v>
      </c>
      <c r="C173" s="142" t="s">
        <v>464</v>
      </c>
      <c r="D173" s="141" t="s">
        <v>29</v>
      </c>
    </row>
    <row r="174" spans="1:4" s="143" customFormat="1" x14ac:dyDescent="0.2">
      <c r="A174" s="172" t="s">
        <v>466</v>
      </c>
      <c r="B174" s="141" t="s">
        <v>468</v>
      </c>
      <c r="C174" s="142" t="s">
        <v>467</v>
      </c>
      <c r="D174" s="141" t="s">
        <v>29</v>
      </c>
    </row>
    <row r="175" spans="1:4" s="143" customFormat="1" x14ac:dyDescent="0.2">
      <c r="A175" s="172" t="s">
        <v>469</v>
      </c>
      <c r="B175" s="141" t="s">
        <v>1260</v>
      </c>
      <c r="C175" s="142" t="s">
        <v>470</v>
      </c>
      <c r="D175" s="141" t="s">
        <v>29</v>
      </c>
    </row>
    <row r="176" spans="1:4" s="143" customFormat="1" ht="38.25" x14ac:dyDescent="0.2">
      <c r="A176" s="172" t="s">
        <v>471</v>
      </c>
      <c r="B176" s="141" t="s">
        <v>472</v>
      </c>
      <c r="C176" s="142" t="s">
        <v>456</v>
      </c>
      <c r="D176" s="141" t="s">
        <v>29</v>
      </c>
    </row>
    <row r="177" spans="1:4" s="143" customFormat="1" ht="25.5" x14ac:dyDescent="0.2">
      <c r="A177" s="172" t="s">
        <v>473</v>
      </c>
      <c r="B177" s="141" t="s">
        <v>474</v>
      </c>
      <c r="C177" s="142" t="s">
        <v>456</v>
      </c>
      <c r="D177" s="141" t="s">
        <v>29</v>
      </c>
    </row>
    <row r="178" spans="1:4" s="143" customFormat="1" x14ac:dyDescent="0.2">
      <c r="A178" s="172" t="s">
        <v>475</v>
      </c>
      <c r="B178" s="141" t="s">
        <v>477</v>
      </c>
      <c r="C178" s="142" t="s">
        <v>476</v>
      </c>
      <c r="D178" s="141" t="s">
        <v>36</v>
      </c>
    </row>
    <row r="179" spans="1:4" s="143" customFormat="1" ht="25.5" x14ac:dyDescent="0.2">
      <c r="A179" s="172" t="s">
        <v>478</v>
      </c>
      <c r="B179" s="141" t="s">
        <v>480</v>
      </c>
      <c r="C179" s="142" t="s">
        <v>479</v>
      </c>
      <c r="D179" s="141" t="s">
        <v>29</v>
      </c>
    </row>
    <row r="180" spans="1:4" s="155" customFormat="1" x14ac:dyDescent="0.2">
      <c r="A180" s="173" t="s">
        <v>481</v>
      </c>
      <c r="B180" s="150" t="s">
        <v>482</v>
      </c>
      <c r="C180" s="378"/>
      <c r="D180" s="150"/>
    </row>
    <row r="181" spans="1:4" s="170" customFormat="1" x14ac:dyDescent="0.2">
      <c r="A181" s="174" t="s">
        <v>483</v>
      </c>
      <c r="B181" s="165" t="s">
        <v>484</v>
      </c>
      <c r="C181" s="379"/>
      <c r="D181" s="165"/>
    </row>
    <row r="182" spans="1:4" s="143" customFormat="1" ht="25.5" x14ac:dyDescent="0.2">
      <c r="A182" s="172" t="s">
        <v>485</v>
      </c>
      <c r="B182" s="141" t="s">
        <v>487</v>
      </c>
      <c r="C182" s="142" t="s">
        <v>486</v>
      </c>
      <c r="D182" s="141" t="s">
        <v>29</v>
      </c>
    </row>
    <row r="183" spans="1:4" s="143" customFormat="1" ht="38.25" x14ac:dyDescent="0.2">
      <c r="A183" s="172" t="s">
        <v>488</v>
      </c>
      <c r="B183" s="141" t="s">
        <v>490</v>
      </c>
      <c r="C183" s="142" t="s">
        <v>489</v>
      </c>
      <c r="D183" s="141" t="s">
        <v>29</v>
      </c>
    </row>
    <row r="184" spans="1:4" s="143" customFormat="1" x14ac:dyDescent="0.2">
      <c r="A184" s="172" t="s">
        <v>491</v>
      </c>
      <c r="B184" s="141" t="s">
        <v>493</v>
      </c>
      <c r="C184" s="142" t="s">
        <v>492</v>
      </c>
      <c r="D184" s="141" t="s">
        <v>29</v>
      </c>
    </row>
    <row r="185" spans="1:4" s="143" customFormat="1" ht="25.5" x14ac:dyDescent="0.2">
      <c r="A185" s="172" t="s">
        <v>494</v>
      </c>
      <c r="B185" s="141" t="s">
        <v>495</v>
      </c>
      <c r="C185" s="142" t="s">
        <v>492</v>
      </c>
      <c r="D185" s="141" t="s">
        <v>29</v>
      </c>
    </row>
    <row r="186" spans="1:4" s="143" customFormat="1" ht="25.5" x14ac:dyDescent="0.2">
      <c r="A186" s="172" t="s">
        <v>496</v>
      </c>
      <c r="B186" s="141" t="s">
        <v>498</v>
      </c>
      <c r="C186" s="142" t="s">
        <v>497</v>
      </c>
      <c r="D186" s="141" t="s">
        <v>29</v>
      </c>
    </row>
    <row r="187" spans="1:4" s="143" customFormat="1" x14ac:dyDescent="0.2">
      <c r="A187" s="172" t="s">
        <v>499</v>
      </c>
      <c r="B187" s="141" t="s">
        <v>501</v>
      </c>
      <c r="C187" s="142" t="s">
        <v>500</v>
      </c>
      <c r="D187" s="141" t="s">
        <v>36</v>
      </c>
    </row>
    <row r="188" spans="1:4" s="143" customFormat="1" x14ac:dyDescent="0.2">
      <c r="A188" s="172" t="s">
        <v>502</v>
      </c>
      <c r="B188" s="141" t="s">
        <v>504</v>
      </c>
      <c r="C188" s="142" t="s">
        <v>503</v>
      </c>
      <c r="D188" s="141" t="s">
        <v>29</v>
      </c>
    </row>
    <row r="189" spans="1:4" s="143" customFormat="1" x14ac:dyDescent="0.2">
      <c r="A189" s="172" t="s">
        <v>505</v>
      </c>
      <c r="B189" s="141" t="s">
        <v>507</v>
      </c>
      <c r="C189" s="142" t="s">
        <v>506</v>
      </c>
      <c r="D189" s="141" t="s">
        <v>29</v>
      </c>
    </row>
    <row r="190" spans="1:4" s="143" customFormat="1" ht="25.5" x14ac:dyDescent="0.2">
      <c r="A190" s="172" t="s">
        <v>508</v>
      </c>
      <c r="B190" s="141" t="s">
        <v>510</v>
      </c>
      <c r="C190" s="142" t="s">
        <v>509</v>
      </c>
      <c r="D190" s="141" t="s">
        <v>36</v>
      </c>
    </row>
    <row r="191" spans="1:4" s="143" customFormat="1" x14ac:dyDescent="0.2">
      <c r="A191" s="172" t="s">
        <v>511</v>
      </c>
      <c r="B191" s="141" t="s">
        <v>513</v>
      </c>
      <c r="C191" s="142" t="s">
        <v>512</v>
      </c>
      <c r="D191" s="141" t="s">
        <v>29</v>
      </c>
    </row>
    <row r="192" spans="1:4" s="143" customFormat="1" x14ac:dyDescent="0.2">
      <c r="A192" s="172" t="s">
        <v>514</v>
      </c>
      <c r="B192" s="141" t="s">
        <v>516</v>
      </c>
      <c r="C192" s="142" t="s">
        <v>515</v>
      </c>
      <c r="D192" s="141" t="s">
        <v>29</v>
      </c>
    </row>
    <row r="193" spans="1:4" s="143" customFormat="1" ht="51" x14ac:dyDescent="0.2">
      <c r="A193" s="172" t="s">
        <v>517</v>
      </c>
      <c r="B193" s="141" t="s">
        <v>519</v>
      </c>
      <c r="C193" s="142" t="s">
        <v>518</v>
      </c>
      <c r="D193" s="141" t="s">
        <v>36</v>
      </c>
    </row>
    <row r="194" spans="1:4" s="143" customFormat="1" ht="25.5" x14ac:dyDescent="0.2">
      <c r="A194" s="172" t="s">
        <v>520</v>
      </c>
      <c r="B194" s="141" t="s">
        <v>522</v>
      </c>
      <c r="C194" s="142" t="s">
        <v>521</v>
      </c>
      <c r="D194" s="141" t="s">
        <v>24</v>
      </c>
    </row>
    <row r="195" spans="1:4" s="143" customFormat="1" ht="25.5" x14ac:dyDescent="0.2">
      <c r="A195" s="172" t="s">
        <v>523</v>
      </c>
      <c r="B195" s="141" t="s">
        <v>525</v>
      </c>
      <c r="C195" s="142" t="s">
        <v>524</v>
      </c>
      <c r="D195" s="141" t="s">
        <v>29</v>
      </c>
    </row>
    <row r="196" spans="1:4" s="170" customFormat="1" x14ac:dyDescent="0.2">
      <c r="A196" s="174" t="s">
        <v>526</v>
      </c>
      <c r="B196" s="165" t="s">
        <v>527</v>
      </c>
      <c r="C196" s="379"/>
      <c r="D196" s="165"/>
    </row>
    <row r="197" spans="1:4" s="143" customFormat="1" ht="25.5" x14ac:dyDescent="0.2">
      <c r="A197" s="172" t="s">
        <v>528</v>
      </c>
      <c r="B197" s="141" t="s">
        <v>487</v>
      </c>
      <c r="C197" s="142" t="s">
        <v>486</v>
      </c>
      <c r="D197" s="141" t="s">
        <v>29</v>
      </c>
    </row>
    <row r="198" spans="1:4" s="143" customFormat="1" ht="25.5" x14ac:dyDescent="0.2">
      <c r="A198" s="172" t="s">
        <v>529</v>
      </c>
      <c r="B198" s="141" t="s">
        <v>530</v>
      </c>
      <c r="C198" s="142" t="s">
        <v>524</v>
      </c>
      <c r="D198" s="141" t="s">
        <v>29</v>
      </c>
    </row>
    <row r="199" spans="1:4" s="143" customFormat="1" ht="25.5" x14ac:dyDescent="0.2">
      <c r="A199" s="172" t="s">
        <v>531</v>
      </c>
      <c r="B199" s="141" t="s">
        <v>533</v>
      </c>
      <c r="C199" s="142" t="s">
        <v>532</v>
      </c>
      <c r="D199" s="141" t="s">
        <v>36</v>
      </c>
    </row>
    <row r="200" spans="1:4" s="143" customFormat="1" ht="25.5" x14ac:dyDescent="0.2">
      <c r="A200" s="172" t="s">
        <v>534</v>
      </c>
      <c r="B200" s="141" t="s">
        <v>1261</v>
      </c>
      <c r="C200" s="142" t="s">
        <v>535</v>
      </c>
      <c r="D200" s="141" t="s">
        <v>29</v>
      </c>
    </row>
    <row r="201" spans="1:4" s="143" customFormat="1" ht="25.5" x14ac:dyDescent="0.2">
      <c r="A201" s="172" t="s">
        <v>536</v>
      </c>
      <c r="B201" s="141" t="s">
        <v>1262</v>
      </c>
      <c r="C201" s="142" t="s">
        <v>537</v>
      </c>
      <c r="D201" s="141" t="s">
        <v>29</v>
      </c>
    </row>
    <row r="202" spans="1:4" s="170" customFormat="1" x14ac:dyDescent="0.2">
      <c r="A202" s="174" t="s">
        <v>538</v>
      </c>
      <c r="B202" s="165" t="s">
        <v>539</v>
      </c>
      <c r="C202" s="379"/>
      <c r="D202" s="165"/>
    </row>
    <row r="203" spans="1:4" s="143" customFormat="1" ht="25.5" x14ac:dyDescent="0.2">
      <c r="A203" s="172" t="s">
        <v>540</v>
      </c>
      <c r="B203" s="141" t="s">
        <v>525</v>
      </c>
      <c r="C203" s="142" t="s">
        <v>524</v>
      </c>
      <c r="D203" s="141" t="s">
        <v>29</v>
      </c>
    </row>
    <row r="204" spans="1:4" s="143" customFormat="1" ht="25.5" x14ac:dyDescent="0.2">
      <c r="A204" s="172" t="s">
        <v>541</v>
      </c>
      <c r="B204" s="141" t="s">
        <v>543</v>
      </c>
      <c r="C204" s="142" t="s">
        <v>542</v>
      </c>
      <c r="D204" s="141" t="s">
        <v>36</v>
      </c>
    </row>
    <row r="205" spans="1:4" s="143" customFormat="1" ht="51" x14ac:dyDescent="0.2">
      <c r="A205" s="172" t="s">
        <v>544</v>
      </c>
      <c r="B205" s="141" t="s">
        <v>519</v>
      </c>
      <c r="C205" s="142" t="s">
        <v>518</v>
      </c>
      <c r="D205" s="141" t="s">
        <v>36</v>
      </c>
    </row>
    <row r="206" spans="1:4" s="143" customFormat="1" ht="25.5" x14ac:dyDescent="0.2">
      <c r="A206" s="172" t="s">
        <v>545</v>
      </c>
      <c r="B206" s="141" t="s">
        <v>487</v>
      </c>
      <c r="C206" s="142" t="s">
        <v>486</v>
      </c>
      <c r="D206" s="141" t="s">
        <v>29</v>
      </c>
    </row>
    <row r="207" spans="1:4" s="155" customFormat="1" x14ac:dyDescent="0.2">
      <c r="A207" s="173" t="s">
        <v>546</v>
      </c>
      <c r="B207" s="150" t="s">
        <v>547</v>
      </c>
      <c r="C207" s="378"/>
      <c r="D207" s="150"/>
    </row>
    <row r="208" spans="1:4" s="143" customFormat="1" ht="38.25" x14ac:dyDescent="0.2">
      <c r="A208" s="172" t="s">
        <v>548</v>
      </c>
      <c r="B208" s="141" t="s">
        <v>550</v>
      </c>
      <c r="C208" s="142" t="s">
        <v>549</v>
      </c>
      <c r="D208" s="141" t="s">
        <v>36</v>
      </c>
    </row>
    <row r="209" spans="1:4" s="143" customFormat="1" ht="51" x14ac:dyDescent="0.2">
      <c r="A209" s="172" t="s">
        <v>551</v>
      </c>
      <c r="B209" s="141" t="s">
        <v>553</v>
      </c>
      <c r="C209" s="142" t="s">
        <v>552</v>
      </c>
      <c r="D209" s="141" t="s">
        <v>36</v>
      </c>
    </row>
    <row r="210" spans="1:4" s="143" customFormat="1" ht="38.25" x14ac:dyDescent="0.2">
      <c r="A210" s="172" t="s">
        <v>554</v>
      </c>
      <c r="B210" s="141" t="s">
        <v>556</v>
      </c>
      <c r="C210" s="142" t="s">
        <v>555</v>
      </c>
      <c r="D210" s="141" t="s">
        <v>36</v>
      </c>
    </row>
    <row r="211" spans="1:4" s="143" customFormat="1" ht="38.25" x14ac:dyDescent="0.2">
      <c r="A211" s="172" t="s">
        <v>557</v>
      </c>
      <c r="B211" s="141" t="s">
        <v>559</v>
      </c>
      <c r="C211" s="142" t="s">
        <v>558</v>
      </c>
      <c r="D211" s="141" t="s">
        <v>36</v>
      </c>
    </row>
    <row r="212" spans="1:4" s="143" customFormat="1" ht="38.25" x14ac:dyDescent="0.2">
      <c r="A212" s="172" t="s">
        <v>560</v>
      </c>
      <c r="B212" s="141" t="s">
        <v>562</v>
      </c>
      <c r="C212" s="142" t="s">
        <v>561</v>
      </c>
      <c r="D212" s="141" t="s">
        <v>36</v>
      </c>
    </row>
    <row r="213" spans="1:4" s="143" customFormat="1" ht="38.25" x14ac:dyDescent="0.2">
      <c r="A213" s="172" t="s">
        <v>563</v>
      </c>
      <c r="B213" s="141" t="s">
        <v>565</v>
      </c>
      <c r="C213" s="142" t="s">
        <v>564</v>
      </c>
      <c r="D213" s="141" t="s">
        <v>36</v>
      </c>
    </row>
    <row r="214" spans="1:4" s="143" customFormat="1" ht="51" x14ac:dyDescent="0.2">
      <c r="A214" s="172" t="s">
        <v>566</v>
      </c>
      <c r="B214" s="141" t="s">
        <v>568</v>
      </c>
      <c r="C214" s="142" t="s">
        <v>567</v>
      </c>
      <c r="D214" s="141" t="s">
        <v>36</v>
      </c>
    </row>
    <row r="215" spans="1:4" s="143" customFormat="1" ht="51" x14ac:dyDescent="0.2">
      <c r="A215" s="172" t="s">
        <v>569</v>
      </c>
      <c r="B215" s="141" t="s">
        <v>571</v>
      </c>
      <c r="C215" s="142" t="s">
        <v>570</v>
      </c>
      <c r="D215" s="141" t="s">
        <v>36</v>
      </c>
    </row>
    <row r="216" spans="1:4" s="143" customFormat="1" ht="25.5" x14ac:dyDescent="0.2">
      <c r="A216" s="172" t="s">
        <v>572</v>
      </c>
      <c r="B216" s="141" t="s">
        <v>574</v>
      </c>
      <c r="C216" s="142" t="s">
        <v>573</v>
      </c>
      <c r="D216" s="141" t="s">
        <v>36</v>
      </c>
    </row>
    <row r="217" spans="1:4" s="143" customFormat="1" ht="25.5" x14ac:dyDescent="0.2">
      <c r="A217" s="172" t="s">
        <v>575</v>
      </c>
      <c r="B217" s="141" t="s">
        <v>577</v>
      </c>
      <c r="C217" s="142" t="s">
        <v>576</v>
      </c>
      <c r="D217" s="141" t="s">
        <v>36</v>
      </c>
    </row>
    <row r="218" spans="1:4" s="143" customFormat="1" ht="38.25" x14ac:dyDescent="0.2">
      <c r="A218" s="172" t="s">
        <v>578</v>
      </c>
      <c r="B218" s="141" t="s">
        <v>580</v>
      </c>
      <c r="C218" s="142" t="s">
        <v>579</v>
      </c>
      <c r="D218" s="141" t="s">
        <v>36</v>
      </c>
    </row>
    <row r="219" spans="1:4" s="143" customFormat="1" ht="63.75" x14ac:dyDescent="0.2">
      <c r="A219" s="172" t="s">
        <v>581</v>
      </c>
      <c r="B219" s="141" t="s">
        <v>583</v>
      </c>
      <c r="C219" s="142" t="s">
        <v>582</v>
      </c>
      <c r="D219" s="141" t="s">
        <v>36</v>
      </c>
    </row>
    <row r="220" spans="1:4" s="143" customFormat="1" x14ac:dyDescent="0.2">
      <c r="A220" s="172" t="s">
        <v>584</v>
      </c>
      <c r="B220" s="141" t="s">
        <v>586</v>
      </c>
      <c r="C220" s="142" t="s">
        <v>585</v>
      </c>
      <c r="D220" s="141" t="s">
        <v>36</v>
      </c>
    </row>
    <row r="221" spans="1:4" s="143" customFormat="1" ht="89.25" x14ac:dyDescent="0.2">
      <c r="A221" s="172" t="s">
        <v>587</v>
      </c>
      <c r="B221" s="141" t="s">
        <v>589</v>
      </c>
      <c r="C221" s="142" t="s">
        <v>588</v>
      </c>
      <c r="D221" s="141" t="s">
        <v>36</v>
      </c>
    </row>
    <row r="222" spans="1:4" s="155" customFormat="1" x14ac:dyDescent="0.2">
      <c r="A222" s="173" t="s">
        <v>590</v>
      </c>
      <c r="B222" s="150" t="s">
        <v>591</v>
      </c>
      <c r="C222" s="378"/>
      <c r="D222" s="150"/>
    </row>
    <row r="223" spans="1:4" s="143" customFormat="1" ht="25.5" x14ac:dyDescent="0.2">
      <c r="A223" s="172" t="s">
        <v>592</v>
      </c>
      <c r="B223" s="141" t="s">
        <v>1234</v>
      </c>
      <c r="C223" s="142" t="s">
        <v>1270</v>
      </c>
      <c r="D223" s="141" t="s">
        <v>36</v>
      </c>
    </row>
    <row r="224" spans="1:4" s="143" customFormat="1" ht="38.25" x14ac:dyDescent="0.2">
      <c r="A224" s="172" t="s">
        <v>595</v>
      </c>
      <c r="B224" s="141" t="s">
        <v>594</v>
      </c>
      <c r="C224" s="142" t="s">
        <v>593</v>
      </c>
      <c r="D224" s="141" t="s">
        <v>36</v>
      </c>
    </row>
    <row r="225" spans="1:4" s="143" customFormat="1" ht="38.25" x14ac:dyDescent="0.2">
      <c r="A225" s="172" t="s">
        <v>598</v>
      </c>
      <c r="B225" s="141" t="s">
        <v>597</v>
      </c>
      <c r="C225" s="142" t="s">
        <v>596</v>
      </c>
      <c r="D225" s="141" t="s">
        <v>36</v>
      </c>
    </row>
    <row r="226" spans="1:4" s="143" customFormat="1" ht="38.25" x14ac:dyDescent="0.2">
      <c r="A226" s="172" t="s">
        <v>601</v>
      </c>
      <c r="B226" s="141" t="s">
        <v>600</v>
      </c>
      <c r="C226" s="142" t="s">
        <v>599</v>
      </c>
      <c r="D226" s="141" t="s">
        <v>36</v>
      </c>
    </row>
    <row r="227" spans="1:4" s="143" customFormat="1" ht="38.25" x14ac:dyDescent="0.2">
      <c r="A227" s="172" t="s">
        <v>604</v>
      </c>
      <c r="B227" s="141" t="s">
        <v>1235</v>
      </c>
      <c r="C227" s="142" t="s">
        <v>1271</v>
      </c>
      <c r="D227" s="141" t="s">
        <v>36</v>
      </c>
    </row>
    <row r="228" spans="1:4" s="143" customFormat="1" ht="25.5" x14ac:dyDescent="0.2">
      <c r="A228" s="172" t="s">
        <v>607</v>
      </c>
      <c r="B228" s="141" t="s">
        <v>603</v>
      </c>
      <c r="C228" s="142" t="s">
        <v>602</v>
      </c>
      <c r="D228" s="141" t="s">
        <v>36</v>
      </c>
    </row>
    <row r="229" spans="1:4" s="143" customFormat="1" ht="51" x14ac:dyDescent="0.2">
      <c r="A229" s="172" t="s">
        <v>610</v>
      </c>
      <c r="B229" s="141" t="s">
        <v>606</v>
      </c>
      <c r="C229" s="142" t="s">
        <v>605</v>
      </c>
      <c r="D229" s="141" t="s">
        <v>36</v>
      </c>
    </row>
    <row r="230" spans="1:4" s="143" customFormat="1" ht="51" x14ac:dyDescent="0.2">
      <c r="A230" s="172" t="s">
        <v>613</v>
      </c>
      <c r="B230" s="141" t="s">
        <v>609</v>
      </c>
      <c r="C230" s="142" t="s">
        <v>608</v>
      </c>
      <c r="D230" s="141" t="s">
        <v>36</v>
      </c>
    </row>
    <row r="231" spans="1:4" s="143" customFormat="1" ht="38.25" x14ac:dyDescent="0.2">
      <c r="A231" s="172" t="s">
        <v>1263</v>
      </c>
      <c r="B231" s="141" t="s">
        <v>612</v>
      </c>
      <c r="C231" s="142" t="s">
        <v>611</v>
      </c>
      <c r="D231" s="141" t="s">
        <v>36</v>
      </c>
    </row>
    <row r="232" spans="1:4" s="143" customFormat="1" ht="51" x14ac:dyDescent="0.2">
      <c r="A232" s="172" t="s">
        <v>1264</v>
      </c>
      <c r="B232" s="141" t="s">
        <v>615</v>
      </c>
      <c r="C232" s="142" t="s">
        <v>614</v>
      </c>
      <c r="D232" s="141" t="s">
        <v>36</v>
      </c>
    </row>
    <row r="233" spans="1:4" s="155" customFormat="1" x14ac:dyDescent="0.2">
      <c r="A233" s="173" t="s">
        <v>616</v>
      </c>
      <c r="B233" s="150" t="s">
        <v>617</v>
      </c>
      <c r="C233" s="378"/>
      <c r="D233" s="150"/>
    </row>
    <row r="234" spans="1:4" s="143" customFormat="1" ht="51" x14ac:dyDescent="0.2">
      <c r="A234" s="172" t="s">
        <v>618</v>
      </c>
      <c r="B234" s="141" t="s">
        <v>620</v>
      </c>
      <c r="C234" s="142" t="s">
        <v>619</v>
      </c>
      <c r="D234" s="141" t="s">
        <v>36</v>
      </c>
    </row>
    <row r="235" spans="1:4" s="143" customFormat="1" ht="51" x14ac:dyDescent="0.2">
      <c r="A235" s="172" t="s">
        <v>621</v>
      </c>
      <c r="B235" s="141" t="s">
        <v>623</v>
      </c>
      <c r="C235" s="142" t="s">
        <v>622</v>
      </c>
      <c r="D235" s="141" t="s">
        <v>36</v>
      </c>
    </row>
    <row r="236" spans="1:4" s="143" customFormat="1" ht="51" x14ac:dyDescent="0.2">
      <c r="A236" s="172" t="s">
        <v>624</v>
      </c>
      <c r="B236" s="141" t="s">
        <v>626</v>
      </c>
      <c r="C236" s="142" t="s">
        <v>625</v>
      </c>
      <c r="D236" s="141" t="s">
        <v>36</v>
      </c>
    </row>
    <row r="237" spans="1:4" s="155" customFormat="1" x14ac:dyDescent="0.2">
      <c r="A237" s="173" t="s">
        <v>627</v>
      </c>
      <c r="B237" s="150" t="s">
        <v>628</v>
      </c>
      <c r="C237" s="378"/>
      <c r="D237" s="150"/>
    </row>
    <row r="238" spans="1:4" s="170" customFormat="1" x14ac:dyDescent="0.2">
      <c r="A238" s="174" t="s">
        <v>629</v>
      </c>
      <c r="B238" s="165" t="s">
        <v>630</v>
      </c>
      <c r="C238" s="379"/>
      <c r="D238" s="165"/>
    </row>
    <row r="239" spans="1:4" s="143" customFormat="1" x14ac:dyDescent="0.2">
      <c r="A239" s="172" t="s">
        <v>631</v>
      </c>
      <c r="B239" s="141" t="s">
        <v>633</v>
      </c>
      <c r="C239" s="142" t="s">
        <v>632</v>
      </c>
      <c r="D239" s="141" t="s">
        <v>29</v>
      </c>
    </row>
    <row r="240" spans="1:4" s="143" customFormat="1" x14ac:dyDescent="0.2">
      <c r="A240" s="172" t="s">
        <v>634</v>
      </c>
      <c r="B240" s="141" t="s">
        <v>636</v>
      </c>
      <c r="C240" s="142" t="s">
        <v>635</v>
      </c>
      <c r="D240" s="141" t="s">
        <v>29</v>
      </c>
    </row>
    <row r="241" spans="1:4" s="143" customFormat="1" x14ac:dyDescent="0.2">
      <c r="A241" s="172" t="s">
        <v>637</v>
      </c>
      <c r="B241" s="141" t="s">
        <v>639</v>
      </c>
      <c r="C241" s="142" t="s">
        <v>638</v>
      </c>
      <c r="D241" s="141" t="s">
        <v>29</v>
      </c>
    </row>
    <row r="242" spans="1:4" s="143" customFormat="1" x14ac:dyDescent="0.2">
      <c r="A242" s="172" t="s">
        <v>640</v>
      </c>
      <c r="B242" s="141" t="s">
        <v>642</v>
      </c>
      <c r="C242" s="142" t="s">
        <v>641</v>
      </c>
      <c r="D242" s="141" t="s">
        <v>29</v>
      </c>
    </row>
    <row r="243" spans="1:4" s="143" customFormat="1" x14ac:dyDescent="0.2">
      <c r="A243" s="172" t="s">
        <v>643</v>
      </c>
      <c r="B243" s="141" t="s">
        <v>645</v>
      </c>
      <c r="C243" s="142" t="s">
        <v>644</v>
      </c>
      <c r="D243" s="141" t="s">
        <v>29</v>
      </c>
    </row>
    <row r="244" spans="1:4" s="143" customFormat="1" x14ac:dyDescent="0.2">
      <c r="A244" s="172" t="s">
        <v>646</v>
      </c>
      <c r="B244" s="141" t="s">
        <v>648</v>
      </c>
      <c r="C244" s="142" t="s">
        <v>647</v>
      </c>
      <c r="D244" s="141" t="s">
        <v>29</v>
      </c>
    </row>
    <row r="245" spans="1:4" s="143" customFormat="1" x14ac:dyDescent="0.2">
      <c r="A245" s="172" t="s">
        <v>649</v>
      </c>
      <c r="B245" s="141" t="s">
        <v>651</v>
      </c>
      <c r="C245" s="142" t="s">
        <v>650</v>
      </c>
      <c r="D245" s="141" t="s">
        <v>29</v>
      </c>
    </row>
    <row r="246" spans="1:4" s="143" customFormat="1" ht="25.5" x14ac:dyDescent="0.2">
      <c r="A246" s="172" t="s">
        <v>652</v>
      </c>
      <c r="B246" s="141" t="s">
        <v>654</v>
      </c>
      <c r="C246" s="142" t="s">
        <v>653</v>
      </c>
      <c r="D246" s="141" t="s">
        <v>29</v>
      </c>
    </row>
    <row r="247" spans="1:4" s="143" customFormat="1" x14ac:dyDescent="0.2">
      <c r="A247" s="172" t="s">
        <v>655</v>
      </c>
      <c r="B247" s="141" t="s">
        <v>657</v>
      </c>
      <c r="C247" s="142" t="s">
        <v>656</v>
      </c>
      <c r="D247" s="141" t="s">
        <v>29</v>
      </c>
    </row>
    <row r="248" spans="1:4" s="143" customFormat="1" x14ac:dyDescent="0.2">
      <c r="A248" s="172" t="s">
        <v>658</v>
      </c>
      <c r="B248" s="141" t="s">
        <v>660</v>
      </c>
      <c r="C248" s="142" t="s">
        <v>659</v>
      </c>
      <c r="D248" s="141" t="s">
        <v>29</v>
      </c>
    </row>
    <row r="249" spans="1:4" s="143" customFormat="1" x14ac:dyDescent="0.2">
      <c r="A249" s="172" t="s">
        <v>661</v>
      </c>
      <c r="B249" s="141" t="s">
        <v>663</v>
      </c>
      <c r="C249" s="142" t="s">
        <v>662</v>
      </c>
      <c r="D249" s="141" t="s">
        <v>29</v>
      </c>
    </row>
    <row r="250" spans="1:4" s="143" customFormat="1" x14ac:dyDescent="0.2">
      <c r="A250" s="172" t="s">
        <v>664</v>
      </c>
      <c r="B250" s="141" t="s">
        <v>666</v>
      </c>
      <c r="C250" s="142" t="s">
        <v>665</v>
      </c>
      <c r="D250" s="141" t="s">
        <v>29</v>
      </c>
    </row>
    <row r="251" spans="1:4" s="143" customFormat="1" x14ac:dyDescent="0.2">
      <c r="A251" s="172" t="s">
        <v>667</v>
      </c>
      <c r="B251" s="141" t="s">
        <v>669</v>
      </c>
      <c r="C251" s="142" t="s">
        <v>668</v>
      </c>
      <c r="D251" s="141" t="s">
        <v>29</v>
      </c>
    </row>
    <row r="252" spans="1:4" s="143" customFormat="1" ht="25.5" x14ac:dyDescent="0.2">
      <c r="A252" s="172" t="s">
        <v>670</v>
      </c>
      <c r="B252" s="141" t="s">
        <v>1265</v>
      </c>
      <c r="C252" s="142" t="s">
        <v>671</v>
      </c>
      <c r="D252" s="141" t="s">
        <v>24</v>
      </c>
    </row>
    <row r="253" spans="1:4" s="170" customFormat="1" x14ac:dyDescent="0.2">
      <c r="A253" s="174" t="s">
        <v>672</v>
      </c>
      <c r="B253" s="165" t="s">
        <v>673</v>
      </c>
      <c r="C253" s="379"/>
      <c r="D253" s="165"/>
    </row>
    <row r="254" spans="1:4" s="143" customFormat="1" x14ac:dyDescent="0.2">
      <c r="A254" s="172" t="s">
        <v>674</v>
      </c>
      <c r="B254" s="141" t="s">
        <v>676</v>
      </c>
      <c r="C254" s="142" t="s">
        <v>675</v>
      </c>
      <c r="D254" s="141" t="s">
        <v>29</v>
      </c>
    </row>
    <row r="255" spans="1:4" s="143" customFormat="1" x14ac:dyDescent="0.2">
      <c r="A255" s="172" t="s">
        <v>677</v>
      </c>
      <c r="B255" s="141" t="s">
        <v>679</v>
      </c>
      <c r="C255" s="142" t="s">
        <v>678</v>
      </c>
      <c r="D255" s="141" t="s">
        <v>29</v>
      </c>
    </row>
    <row r="256" spans="1:4" s="143" customFormat="1" x14ac:dyDescent="0.2">
      <c r="A256" s="172" t="s">
        <v>680</v>
      </c>
      <c r="B256" s="141" t="s">
        <v>682</v>
      </c>
      <c r="C256" s="142" t="s">
        <v>681</v>
      </c>
      <c r="D256" s="141" t="s">
        <v>29</v>
      </c>
    </row>
    <row r="257" spans="1:4" s="143" customFormat="1" x14ac:dyDescent="0.2">
      <c r="A257" s="172" t="s">
        <v>683</v>
      </c>
      <c r="B257" s="141" t="s">
        <v>685</v>
      </c>
      <c r="C257" s="142" t="s">
        <v>684</v>
      </c>
      <c r="D257" s="141" t="s">
        <v>29</v>
      </c>
    </row>
    <row r="258" spans="1:4" s="143" customFormat="1" x14ac:dyDescent="0.2">
      <c r="A258" s="172" t="s">
        <v>686</v>
      </c>
      <c r="B258" s="141" t="s">
        <v>688</v>
      </c>
      <c r="C258" s="142" t="s">
        <v>687</v>
      </c>
      <c r="D258" s="141" t="s">
        <v>29</v>
      </c>
    </row>
    <row r="259" spans="1:4" s="143" customFormat="1" x14ac:dyDescent="0.2">
      <c r="A259" s="172" t="s">
        <v>689</v>
      </c>
      <c r="B259" s="141" t="s">
        <v>691</v>
      </c>
      <c r="C259" s="142" t="s">
        <v>690</v>
      </c>
      <c r="D259" s="141" t="s">
        <v>29</v>
      </c>
    </row>
    <row r="260" spans="1:4" s="143" customFormat="1" ht="25.5" x14ac:dyDescent="0.2">
      <c r="A260" s="172" t="s">
        <v>692</v>
      </c>
      <c r="B260" s="141" t="s">
        <v>694</v>
      </c>
      <c r="C260" s="142" t="s">
        <v>693</v>
      </c>
      <c r="D260" s="141" t="s">
        <v>29</v>
      </c>
    </row>
    <row r="261" spans="1:4" s="143" customFormat="1" x14ac:dyDescent="0.2">
      <c r="A261" s="172" t="s">
        <v>695</v>
      </c>
      <c r="B261" s="141" t="s">
        <v>697</v>
      </c>
      <c r="C261" s="142" t="s">
        <v>696</v>
      </c>
      <c r="D261" s="141" t="s">
        <v>29</v>
      </c>
    </row>
    <row r="262" spans="1:4" s="143" customFormat="1" ht="25.5" x14ac:dyDescent="0.2">
      <c r="A262" s="172" t="s">
        <v>698</v>
      </c>
      <c r="B262" s="141" t="s">
        <v>700</v>
      </c>
      <c r="C262" s="142" t="s">
        <v>699</v>
      </c>
      <c r="D262" s="141" t="s">
        <v>29</v>
      </c>
    </row>
    <row r="263" spans="1:4" s="143" customFormat="1" x14ac:dyDescent="0.2">
      <c r="A263" s="172" t="s">
        <v>701</v>
      </c>
      <c r="B263" s="141" t="s">
        <v>703</v>
      </c>
      <c r="C263" s="142" t="s">
        <v>702</v>
      </c>
      <c r="D263" s="141" t="s">
        <v>29</v>
      </c>
    </row>
    <row r="264" spans="1:4" s="143" customFormat="1" x14ac:dyDescent="0.2">
      <c r="A264" s="172" t="s">
        <v>704</v>
      </c>
      <c r="B264" s="141" t="s">
        <v>706</v>
      </c>
      <c r="C264" s="142" t="s">
        <v>705</v>
      </c>
      <c r="D264" s="141" t="s">
        <v>29</v>
      </c>
    </row>
    <row r="265" spans="1:4" s="143" customFormat="1" x14ac:dyDescent="0.2">
      <c r="A265" s="172" t="s">
        <v>707</v>
      </c>
      <c r="B265" s="141" t="s">
        <v>709</v>
      </c>
      <c r="C265" s="142" t="s">
        <v>708</v>
      </c>
      <c r="D265" s="141" t="s">
        <v>29</v>
      </c>
    </row>
    <row r="266" spans="1:4" s="143" customFormat="1" x14ac:dyDescent="0.2">
      <c r="A266" s="172" t="s">
        <v>710</v>
      </c>
      <c r="B266" s="141" t="s">
        <v>712</v>
      </c>
      <c r="C266" s="142" t="s">
        <v>711</v>
      </c>
      <c r="D266" s="141" t="s">
        <v>29</v>
      </c>
    </row>
    <row r="267" spans="1:4" s="143" customFormat="1" ht="25.5" x14ac:dyDescent="0.2">
      <c r="A267" s="172" t="s">
        <v>713</v>
      </c>
      <c r="B267" s="141" t="s">
        <v>715</v>
      </c>
      <c r="C267" s="142" t="s">
        <v>714</v>
      </c>
      <c r="D267" s="141" t="s">
        <v>24</v>
      </c>
    </row>
    <row r="268" spans="1:4" s="143" customFormat="1" x14ac:dyDescent="0.2">
      <c r="A268" s="172" t="s">
        <v>716</v>
      </c>
      <c r="B268" s="141" t="s">
        <v>718</v>
      </c>
      <c r="C268" s="142" t="s">
        <v>717</v>
      </c>
      <c r="D268" s="141" t="s">
        <v>29</v>
      </c>
    </row>
    <row r="269" spans="1:4" s="143" customFormat="1" x14ac:dyDescent="0.2">
      <c r="A269" s="172" t="s">
        <v>719</v>
      </c>
      <c r="B269" s="141" t="s">
        <v>721</v>
      </c>
      <c r="C269" s="142" t="s">
        <v>720</v>
      </c>
      <c r="D269" s="141" t="s">
        <v>29</v>
      </c>
    </row>
    <row r="270" spans="1:4" s="143" customFormat="1" x14ac:dyDescent="0.2">
      <c r="A270" s="172" t="s">
        <v>722</v>
      </c>
      <c r="B270" s="141" t="s">
        <v>724</v>
      </c>
      <c r="C270" s="142" t="s">
        <v>723</v>
      </c>
      <c r="D270" s="141" t="s">
        <v>29</v>
      </c>
    </row>
    <row r="271" spans="1:4" s="143" customFormat="1" x14ac:dyDescent="0.2">
      <c r="A271" s="172" t="s">
        <v>725</v>
      </c>
      <c r="B271" s="141" t="s">
        <v>1266</v>
      </c>
      <c r="C271" s="142" t="s">
        <v>726</v>
      </c>
      <c r="D271" s="141" t="s">
        <v>29</v>
      </c>
    </row>
    <row r="272" spans="1:4" s="170" customFormat="1" x14ac:dyDescent="0.2">
      <c r="A272" s="174" t="s">
        <v>727</v>
      </c>
      <c r="B272" s="165" t="s">
        <v>728</v>
      </c>
      <c r="C272" s="379"/>
      <c r="D272" s="165"/>
    </row>
    <row r="273" spans="1:4" s="143" customFormat="1" ht="25.5" x14ac:dyDescent="0.2">
      <c r="A273" s="172" t="s">
        <v>729</v>
      </c>
      <c r="B273" s="141" t="s">
        <v>734</v>
      </c>
      <c r="C273" s="142" t="s">
        <v>733</v>
      </c>
      <c r="D273" s="141" t="s">
        <v>29</v>
      </c>
    </row>
    <row r="274" spans="1:4" s="143" customFormat="1" ht="38.25" x14ac:dyDescent="0.2">
      <c r="A274" s="172" t="s">
        <v>1283</v>
      </c>
      <c r="B274" s="141" t="s">
        <v>736</v>
      </c>
      <c r="C274" s="142" t="s">
        <v>143</v>
      </c>
      <c r="D274" s="141" t="s">
        <v>29</v>
      </c>
    </row>
    <row r="275" spans="1:4" s="143" customFormat="1" ht="25.5" x14ac:dyDescent="0.2">
      <c r="A275" s="172" t="s">
        <v>1284</v>
      </c>
      <c r="B275" s="141" t="s">
        <v>739</v>
      </c>
      <c r="C275" s="142" t="s">
        <v>738</v>
      </c>
      <c r="D275" s="141" t="s">
        <v>36</v>
      </c>
    </row>
    <row r="276" spans="1:4" s="143" customFormat="1" ht="25.5" x14ac:dyDescent="0.2">
      <c r="A276" s="172" t="s">
        <v>1285</v>
      </c>
      <c r="B276" s="141" t="s">
        <v>742</v>
      </c>
      <c r="C276" s="142" t="s">
        <v>741</v>
      </c>
      <c r="D276" s="141" t="s">
        <v>36</v>
      </c>
    </row>
    <row r="277" spans="1:4" s="143" customFormat="1" ht="25.5" x14ac:dyDescent="0.2">
      <c r="A277" s="172" t="s">
        <v>1286</v>
      </c>
      <c r="B277" s="141" t="s">
        <v>745</v>
      </c>
      <c r="C277" s="142" t="s">
        <v>744</v>
      </c>
      <c r="D277" s="141" t="s">
        <v>36</v>
      </c>
    </row>
    <row r="278" spans="1:4" s="143" customFormat="1" x14ac:dyDescent="0.2">
      <c r="A278" s="172" t="s">
        <v>1287</v>
      </c>
      <c r="B278" s="141" t="s">
        <v>265</v>
      </c>
      <c r="C278" s="142" t="s">
        <v>264</v>
      </c>
      <c r="D278" s="141" t="s">
        <v>29</v>
      </c>
    </row>
    <row r="279" spans="1:4" s="143" customFormat="1" ht="25.5" x14ac:dyDescent="0.2">
      <c r="A279" s="172" t="s">
        <v>1288</v>
      </c>
      <c r="B279" s="141" t="s">
        <v>749</v>
      </c>
      <c r="C279" s="142" t="s">
        <v>748</v>
      </c>
      <c r="D279" s="141" t="s">
        <v>36</v>
      </c>
    </row>
    <row r="280" spans="1:4" s="143" customFormat="1" ht="25.5" x14ac:dyDescent="0.2">
      <c r="A280" s="172" t="s">
        <v>1289</v>
      </c>
      <c r="B280" s="141" t="s">
        <v>752</v>
      </c>
      <c r="C280" s="142" t="s">
        <v>751</v>
      </c>
      <c r="D280" s="141" t="s">
        <v>36</v>
      </c>
    </row>
    <row r="281" spans="1:4" s="143" customFormat="1" ht="25.5" x14ac:dyDescent="0.2">
      <c r="A281" s="172" t="s">
        <v>1290</v>
      </c>
      <c r="B281" s="141" t="s">
        <v>755</v>
      </c>
      <c r="C281" s="142" t="s">
        <v>754</v>
      </c>
      <c r="D281" s="141" t="s">
        <v>36</v>
      </c>
    </row>
    <row r="282" spans="1:4" s="143" customFormat="1" x14ac:dyDescent="0.2">
      <c r="A282" s="172" t="s">
        <v>1291</v>
      </c>
      <c r="B282" s="141" t="s">
        <v>758</v>
      </c>
      <c r="C282" s="142" t="s">
        <v>757</v>
      </c>
      <c r="D282" s="141" t="s">
        <v>29</v>
      </c>
    </row>
    <row r="283" spans="1:4" s="143" customFormat="1" x14ac:dyDescent="0.2">
      <c r="A283" s="172" t="s">
        <v>1292</v>
      </c>
      <c r="B283" s="141" t="s">
        <v>761</v>
      </c>
      <c r="C283" s="142" t="s">
        <v>760</v>
      </c>
      <c r="D283" s="141" t="s">
        <v>29</v>
      </c>
    </row>
    <row r="284" spans="1:4" s="143" customFormat="1" ht="25.5" x14ac:dyDescent="0.2">
      <c r="A284" s="172" t="s">
        <v>1293</v>
      </c>
      <c r="B284" s="141" t="s">
        <v>764</v>
      </c>
      <c r="C284" s="142" t="s">
        <v>763</v>
      </c>
      <c r="D284" s="141" t="s">
        <v>36</v>
      </c>
    </row>
    <row r="285" spans="1:4" s="143" customFormat="1" ht="25.5" x14ac:dyDescent="0.2">
      <c r="A285" s="172" t="s">
        <v>1294</v>
      </c>
      <c r="B285" s="141" t="s">
        <v>767</v>
      </c>
      <c r="C285" s="142" t="s">
        <v>766</v>
      </c>
      <c r="D285" s="141" t="s">
        <v>29</v>
      </c>
    </row>
    <row r="286" spans="1:4" s="143" customFormat="1" ht="25.5" x14ac:dyDescent="0.2">
      <c r="A286" s="172" t="s">
        <v>1295</v>
      </c>
      <c r="B286" s="141" t="s">
        <v>1267</v>
      </c>
      <c r="C286" s="142" t="s">
        <v>769</v>
      </c>
      <c r="D286" s="141" t="s">
        <v>29</v>
      </c>
    </row>
    <row r="287" spans="1:4" s="143" customFormat="1" x14ac:dyDescent="0.2">
      <c r="A287" s="172" t="s">
        <v>1296</v>
      </c>
      <c r="B287" s="141" t="s">
        <v>1268</v>
      </c>
      <c r="C287" s="142" t="s">
        <v>771</v>
      </c>
      <c r="D287" s="141" t="s">
        <v>29</v>
      </c>
    </row>
    <row r="288" spans="1:4" s="143" customFormat="1" x14ac:dyDescent="0.2">
      <c r="A288" s="172" t="s">
        <v>1297</v>
      </c>
      <c r="B288" s="141" t="s">
        <v>774</v>
      </c>
      <c r="C288" s="142" t="s">
        <v>773</v>
      </c>
      <c r="D288" s="141" t="s">
        <v>36</v>
      </c>
    </row>
    <row r="289" spans="1:4" s="155" customFormat="1" x14ac:dyDescent="0.2">
      <c r="A289" s="173" t="s">
        <v>775</v>
      </c>
      <c r="B289" s="150" t="s">
        <v>776</v>
      </c>
      <c r="C289" s="378"/>
      <c r="D289" s="150"/>
    </row>
    <row r="290" spans="1:4" s="170" customFormat="1" x14ac:dyDescent="0.2">
      <c r="A290" s="174" t="s">
        <v>777</v>
      </c>
      <c r="B290" s="165" t="s">
        <v>778</v>
      </c>
      <c r="C290" s="379"/>
      <c r="D290" s="165"/>
    </row>
    <row r="291" spans="1:4" s="143" customFormat="1" ht="25.5" x14ac:dyDescent="0.2">
      <c r="A291" s="172" t="s">
        <v>779</v>
      </c>
      <c r="B291" s="141" t="s">
        <v>781</v>
      </c>
      <c r="C291" s="142" t="s">
        <v>780</v>
      </c>
      <c r="D291" s="141" t="s">
        <v>29</v>
      </c>
    </row>
    <row r="292" spans="1:4" s="143" customFormat="1" ht="25.5" x14ac:dyDescent="0.2">
      <c r="A292" s="172" t="s">
        <v>782</v>
      </c>
      <c r="B292" s="141" t="s">
        <v>784</v>
      </c>
      <c r="C292" s="142" t="s">
        <v>783</v>
      </c>
      <c r="D292" s="141" t="s">
        <v>29</v>
      </c>
    </row>
    <row r="293" spans="1:4" s="143" customFormat="1" ht="25.5" x14ac:dyDescent="0.2">
      <c r="A293" s="172" t="s">
        <v>785</v>
      </c>
      <c r="B293" s="141" t="s">
        <v>787</v>
      </c>
      <c r="C293" s="142" t="s">
        <v>786</v>
      </c>
      <c r="D293" s="141" t="s">
        <v>29</v>
      </c>
    </row>
    <row r="294" spans="1:4" s="170" customFormat="1" x14ac:dyDescent="0.2">
      <c r="A294" s="174" t="s">
        <v>788</v>
      </c>
      <c r="B294" s="165" t="s">
        <v>789</v>
      </c>
      <c r="C294" s="379"/>
      <c r="D294" s="165"/>
    </row>
    <row r="295" spans="1:4" s="143" customFormat="1" ht="25.5" x14ac:dyDescent="0.2">
      <c r="A295" s="172" t="s">
        <v>790</v>
      </c>
      <c r="B295" s="141" t="s">
        <v>792</v>
      </c>
      <c r="C295" s="142" t="s">
        <v>791</v>
      </c>
      <c r="D295" s="141" t="s">
        <v>29</v>
      </c>
    </row>
    <row r="296" spans="1:4" s="143" customFormat="1" ht="25.5" x14ac:dyDescent="0.2">
      <c r="A296" s="172" t="s">
        <v>793</v>
      </c>
      <c r="B296" s="141" t="s">
        <v>794</v>
      </c>
      <c r="C296" s="142" t="s">
        <v>791</v>
      </c>
      <c r="D296" s="141" t="s">
        <v>29</v>
      </c>
    </row>
    <row r="297" spans="1:4" s="143" customFormat="1" ht="25.5" x14ac:dyDescent="0.2">
      <c r="A297" s="172" t="s">
        <v>795</v>
      </c>
      <c r="B297" s="141" t="s">
        <v>796</v>
      </c>
      <c r="C297" s="142" t="s">
        <v>791</v>
      </c>
      <c r="D297" s="141" t="s">
        <v>29</v>
      </c>
    </row>
    <row r="298" spans="1:4" s="143" customFormat="1" ht="38.25" x14ac:dyDescent="0.2">
      <c r="A298" s="172" t="s">
        <v>797</v>
      </c>
      <c r="B298" s="141" t="s">
        <v>798</v>
      </c>
      <c r="C298" s="142" t="s">
        <v>791</v>
      </c>
      <c r="D298" s="141" t="s">
        <v>29</v>
      </c>
    </row>
    <row r="299" spans="1:4" s="143" customFormat="1" ht="25.5" x14ac:dyDescent="0.2">
      <c r="A299" s="172" t="s">
        <v>799</v>
      </c>
      <c r="B299" s="141" t="s">
        <v>800</v>
      </c>
      <c r="C299" s="142" t="s">
        <v>791</v>
      </c>
      <c r="D299" s="141" t="s">
        <v>29</v>
      </c>
    </row>
    <row r="300" spans="1:4" s="143" customFormat="1" ht="25.5" x14ac:dyDescent="0.2">
      <c r="A300" s="172" t="s">
        <v>801</v>
      </c>
      <c r="B300" s="141" t="s">
        <v>803</v>
      </c>
      <c r="C300" s="142" t="s">
        <v>802</v>
      </c>
      <c r="D300" s="141" t="s">
        <v>29</v>
      </c>
    </row>
    <row r="301" spans="1:4" s="143" customFormat="1" ht="25.5" x14ac:dyDescent="0.2">
      <c r="A301" s="172" t="s">
        <v>804</v>
      </c>
      <c r="B301" s="141" t="s">
        <v>805</v>
      </c>
      <c r="C301" s="142" t="s">
        <v>802</v>
      </c>
      <c r="D301" s="141" t="s">
        <v>29</v>
      </c>
    </row>
    <row r="302" spans="1:4" s="143" customFormat="1" ht="25.5" x14ac:dyDescent="0.2">
      <c r="A302" s="172" t="s">
        <v>806</v>
      </c>
      <c r="B302" s="141" t="s">
        <v>807</v>
      </c>
      <c r="C302" s="142" t="s">
        <v>802</v>
      </c>
      <c r="D302" s="141" t="s">
        <v>29</v>
      </c>
    </row>
    <row r="303" spans="1:4" s="143" customFormat="1" ht="38.25" x14ac:dyDescent="0.2">
      <c r="A303" s="172" t="s">
        <v>808</v>
      </c>
      <c r="B303" s="141" t="s">
        <v>809</v>
      </c>
      <c r="C303" s="142" t="s">
        <v>802</v>
      </c>
      <c r="D303" s="141" t="s">
        <v>29</v>
      </c>
    </row>
    <row r="304" spans="1:4" s="143" customFormat="1" ht="25.5" x14ac:dyDescent="0.2">
      <c r="A304" s="172" t="s">
        <v>810</v>
      </c>
      <c r="B304" s="141" t="s">
        <v>811</v>
      </c>
      <c r="C304" s="142" t="s">
        <v>802</v>
      </c>
      <c r="D304" s="141" t="s">
        <v>29</v>
      </c>
    </row>
    <row r="305" spans="1:4" s="143" customFormat="1" ht="25.5" x14ac:dyDescent="0.2">
      <c r="A305" s="172" t="s">
        <v>812</v>
      </c>
      <c r="B305" s="141" t="s">
        <v>814</v>
      </c>
      <c r="C305" s="142" t="s">
        <v>813</v>
      </c>
      <c r="D305" s="141" t="s">
        <v>29</v>
      </c>
    </row>
    <row r="306" spans="1:4" s="143" customFormat="1" ht="38.25" x14ac:dyDescent="0.2">
      <c r="A306" s="172" t="s">
        <v>815</v>
      </c>
      <c r="B306" s="141" t="s">
        <v>817</v>
      </c>
      <c r="C306" s="142" t="s">
        <v>816</v>
      </c>
      <c r="D306" s="141" t="s">
        <v>29</v>
      </c>
    </row>
    <row r="307" spans="1:4" s="143" customFormat="1" ht="25.5" x14ac:dyDescent="0.2">
      <c r="A307" s="172" t="s">
        <v>818</v>
      </c>
      <c r="B307" s="141" t="s">
        <v>820</v>
      </c>
      <c r="C307" s="142" t="s">
        <v>819</v>
      </c>
      <c r="D307" s="141" t="s">
        <v>29</v>
      </c>
    </row>
    <row r="308" spans="1:4" s="143" customFormat="1" ht="25.5" x14ac:dyDescent="0.2">
      <c r="A308" s="172" t="s">
        <v>821</v>
      </c>
      <c r="B308" s="141" t="s">
        <v>823</v>
      </c>
      <c r="C308" s="142" t="s">
        <v>822</v>
      </c>
      <c r="D308" s="141" t="s">
        <v>29</v>
      </c>
    </row>
    <row r="309" spans="1:4" s="143" customFormat="1" ht="25.5" x14ac:dyDescent="0.2">
      <c r="A309" s="172" t="s">
        <v>824</v>
      </c>
      <c r="B309" s="141" t="s">
        <v>826</v>
      </c>
      <c r="C309" s="142" t="s">
        <v>825</v>
      </c>
      <c r="D309" s="141" t="s">
        <v>29</v>
      </c>
    </row>
    <row r="310" spans="1:4" s="143" customFormat="1" ht="25.5" x14ac:dyDescent="0.2">
      <c r="A310" s="172" t="s">
        <v>827</v>
      </c>
      <c r="B310" s="141" t="s">
        <v>829</v>
      </c>
      <c r="C310" s="142" t="s">
        <v>828</v>
      </c>
      <c r="D310" s="141" t="s">
        <v>29</v>
      </c>
    </row>
    <row r="311" spans="1:4" s="143" customFormat="1" ht="25.5" x14ac:dyDescent="0.2">
      <c r="A311" s="172" t="s">
        <v>830</v>
      </c>
      <c r="B311" s="141" t="s">
        <v>832</v>
      </c>
      <c r="C311" s="142" t="s">
        <v>831</v>
      </c>
      <c r="D311" s="141" t="s">
        <v>36</v>
      </c>
    </row>
    <row r="312" spans="1:4" s="143" customFormat="1" ht="51" x14ac:dyDescent="0.2">
      <c r="A312" s="172" t="s">
        <v>833</v>
      </c>
      <c r="B312" s="141" t="s">
        <v>835</v>
      </c>
      <c r="C312" s="142" t="s">
        <v>834</v>
      </c>
      <c r="D312" s="141" t="s">
        <v>29</v>
      </c>
    </row>
    <row r="313" spans="1:4" s="143" customFormat="1" ht="38.25" x14ac:dyDescent="0.2">
      <c r="A313" s="172" t="s">
        <v>836</v>
      </c>
      <c r="B313" s="141" t="s">
        <v>838</v>
      </c>
      <c r="C313" s="142" t="s">
        <v>837</v>
      </c>
      <c r="D313" s="141" t="s">
        <v>29</v>
      </c>
    </row>
    <row r="314" spans="1:4" s="143" customFormat="1" ht="38.25" x14ac:dyDescent="0.2">
      <c r="A314" s="172" t="s">
        <v>839</v>
      </c>
      <c r="B314" s="141" t="s">
        <v>841</v>
      </c>
      <c r="C314" s="142" t="s">
        <v>840</v>
      </c>
      <c r="D314" s="141" t="s">
        <v>36</v>
      </c>
    </row>
    <row r="315" spans="1:4" s="143" customFormat="1" ht="25.5" x14ac:dyDescent="0.2">
      <c r="A315" s="172" t="s">
        <v>842</v>
      </c>
      <c r="B315" s="141" t="s">
        <v>844</v>
      </c>
      <c r="C315" s="142" t="s">
        <v>843</v>
      </c>
      <c r="D315" s="141" t="s">
        <v>29</v>
      </c>
    </row>
    <row r="316" spans="1:4" s="143" customFormat="1" ht="25.5" x14ac:dyDescent="0.2">
      <c r="A316" s="172" t="s">
        <v>845</v>
      </c>
      <c r="B316" s="141" t="s">
        <v>847</v>
      </c>
      <c r="C316" s="142" t="s">
        <v>846</v>
      </c>
      <c r="D316" s="141" t="s">
        <v>29</v>
      </c>
    </row>
    <row r="317" spans="1:4" s="143" customFormat="1" ht="25.5" x14ac:dyDescent="0.2">
      <c r="A317" s="172" t="s">
        <v>848</v>
      </c>
      <c r="B317" s="141" t="s">
        <v>850</v>
      </c>
      <c r="C317" s="142" t="s">
        <v>849</v>
      </c>
      <c r="D317" s="141" t="s">
        <v>29</v>
      </c>
    </row>
    <row r="318" spans="1:4" s="143" customFormat="1" ht="25.5" x14ac:dyDescent="0.2">
      <c r="A318" s="172" t="s">
        <v>851</v>
      </c>
      <c r="B318" s="141" t="s">
        <v>853</v>
      </c>
      <c r="C318" s="142" t="s">
        <v>852</v>
      </c>
      <c r="D318" s="141" t="s">
        <v>29</v>
      </c>
    </row>
    <row r="319" spans="1:4" s="143" customFormat="1" ht="25.5" x14ac:dyDescent="0.2">
      <c r="A319" s="172" t="s">
        <v>854</v>
      </c>
      <c r="B319" s="141" t="s">
        <v>856</v>
      </c>
      <c r="C319" s="142" t="s">
        <v>855</v>
      </c>
      <c r="D319" s="141" t="s">
        <v>29</v>
      </c>
    </row>
    <row r="320" spans="1:4" s="143" customFormat="1" ht="25.5" x14ac:dyDescent="0.2">
      <c r="A320" s="172" t="s">
        <v>857</v>
      </c>
      <c r="B320" s="141" t="s">
        <v>859</v>
      </c>
      <c r="C320" s="142" t="s">
        <v>858</v>
      </c>
      <c r="D320" s="141" t="s">
        <v>24</v>
      </c>
    </row>
    <row r="321" spans="1:4" s="143" customFormat="1" ht="25.5" x14ac:dyDescent="0.2">
      <c r="A321" s="172" t="s">
        <v>860</v>
      </c>
      <c r="B321" s="141" t="s">
        <v>862</v>
      </c>
      <c r="C321" s="142" t="s">
        <v>861</v>
      </c>
      <c r="D321" s="141" t="s">
        <v>24</v>
      </c>
    </row>
    <row r="322" spans="1:4" s="143" customFormat="1" ht="38.25" x14ac:dyDescent="0.2">
      <c r="A322" s="172" t="s">
        <v>863</v>
      </c>
      <c r="B322" s="141" t="s">
        <v>865</v>
      </c>
      <c r="C322" s="142" t="s">
        <v>864</v>
      </c>
      <c r="D322" s="141" t="s">
        <v>29</v>
      </c>
    </row>
    <row r="323" spans="1:4" s="143" customFormat="1" ht="25.5" x14ac:dyDescent="0.2">
      <c r="A323" s="172" t="s">
        <v>866</v>
      </c>
      <c r="B323" s="141" t="s">
        <v>868</v>
      </c>
      <c r="C323" s="142" t="s">
        <v>867</v>
      </c>
      <c r="D323" s="141" t="s">
        <v>29</v>
      </c>
    </row>
    <row r="324" spans="1:4" s="143" customFormat="1" ht="25.5" x14ac:dyDescent="0.2">
      <c r="A324" s="172" t="s">
        <v>869</v>
      </c>
      <c r="B324" s="141" t="s">
        <v>871</v>
      </c>
      <c r="C324" s="142" t="s">
        <v>870</v>
      </c>
      <c r="D324" s="141" t="s">
        <v>29</v>
      </c>
    </row>
    <row r="325" spans="1:4" s="143" customFormat="1" ht="25.5" x14ac:dyDescent="0.2">
      <c r="A325" s="172" t="s">
        <v>872</v>
      </c>
      <c r="B325" s="141" t="s">
        <v>874</v>
      </c>
      <c r="C325" s="142" t="s">
        <v>873</v>
      </c>
      <c r="D325" s="141" t="s">
        <v>29</v>
      </c>
    </row>
    <row r="326" spans="1:4" s="143" customFormat="1" ht="38.25" x14ac:dyDescent="0.2">
      <c r="A326" s="172" t="s">
        <v>875</v>
      </c>
      <c r="B326" s="141" t="s">
        <v>877</v>
      </c>
      <c r="C326" s="142" t="s">
        <v>876</v>
      </c>
      <c r="D326" s="141" t="s">
        <v>29</v>
      </c>
    </row>
    <row r="327" spans="1:4" s="143" customFormat="1" ht="25.5" x14ac:dyDescent="0.2">
      <c r="A327" s="172" t="s">
        <v>878</v>
      </c>
      <c r="B327" s="141" t="s">
        <v>880</v>
      </c>
      <c r="C327" s="142" t="s">
        <v>879</v>
      </c>
      <c r="D327" s="141" t="s">
        <v>29</v>
      </c>
    </row>
    <row r="328" spans="1:4" s="143" customFormat="1" ht="25.5" x14ac:dyDescent="0.2">
      <c r="A328" s="172" t="s">
        <v>881</v>
      </c>
      <c r="B328" s="141" t="s">
        <v>883</v>
      </c>
      <c r="C328" s="142" t="s">
        <v>882</v>
      </c>
      <c r="D328" s="141" t="s">
        <v>24</v>
      </c>
    </row>
    <row r="329" spans="1:4" s="143" customFormat="1" ht="25.5" x14ac:dyDescent="0.2">
      <c r="A329" s="172" t="s">
        <v>884</v>
      </c>
      <c r="B329" s="141" t="s">
        <v>886</v>
      </c>
      <c r="C329" s="142" t="s">
        <v>885</v>
      </c>
      <c r="D329" s="141" t="s">
        <v>29</v>
      </c>
    </row>
    <row r="330" spans="1:4" s="143" customFormat="1" ht="25.5" x14ac:dyDescent="0.2">
      <c r="A330" s="172" t="s">
        <v>887</v>
      </c>
      <c r="B330" s="141" t="s">
        <v>889</v>
      </c>
      <c r="C330" s="142" t="s">
        <v>888</v>
      </c>
      <c r="D330" s="141" t="s">
        <v>36</v>
      </c>
    </row>
    <row r="331" spans="1:4" s="143" customFormat="1" ht="25.5" x14ac:dyDescent="0.2">
      <c r="A331" s="172" t="s">
        <v>890</v>
      </c>
      <c r="B331" s="141" t="s">
        <v>892</v>
      </c>
      <c r="C331" s="142" t="s">
        <v>891</v>
      </c>
      <c r="D331" s="141" t="s">
        <v>36</v>
      </c>
    </row>
    <row r="332" spans="1:4" s="143" customFormat="1" ht="25.5" x14ac:dyDescent="0.2">
      <c r="A332" s="172" t="s">
        <v>893</v>
      </c>
      <c r="B332" s="141" t="s">
        <v>895</v>
      </c>
      <c r="C332" s="142" t="s">
        <v>894</v>
      </c>
      <c r="D332" s="141" t="s">
        <v>36</v>
      </c>
    </row>
    <row r="333" spans="1:4" s="143" customFormat="1" ht="25.5" x14ac:dyDescent="0.2">
      <c r="A333" s="172" t="s">
        <v>896</v>
      </c>
      <c r="B333" s="141" t="s">
        <v>898</v>
      </c>
      <c r="C333" s="142" t="s">
        <v>897</v>
      </c>
      <c r="D333" s="141" t="s">
        <v>36</v>
      </c>
    </row>
    <row r="334" spans="1:4" s="143" customFormat="1" ht="25.5" x14ac:dyDescent="0.2">
      <c r="A334" s="172" t="s">
        <v>899</v>
      </c>
      <c r="B334" s="141" t="s">
        <v>901</v>
      </c>
      <c r="C334" s="142" t="s">
        <v>900</v>
      </c>
      <c r="D334" s="141" t="s">
        <v>36</v>
      </c>
    </row>
    <row r="335" spans="1:4" s="143" customFormat="1" ht="38.25" x14ac:dyDescent="0.2">
      <c r="A335" s="172" t="s">
        <v>902</v>
      </c>
      <c r="B335" s="141" t="s">
        <v>904</v>
      </c>
      <c r="C335" s="142" t="s">
        <v>903</v>
      </c>
      <c r="D335" s="141" t="s">
        <v>36</v>
      </c>
    </row>
    <row r="336" spans="1:4" s="143" customFormat="1" ht="38.25" x14ac:dyDescent="0.2">
      <c r="A336" s="172" t="s">
        <v>905</v>
      </c>
      <c r="B336" s="141" t="s">
        <v>907</v>
      </c>
      <c r="C336" s="142" t="s">
        <v>906</v>
      </c>
      <c r="D336" s="141" t="s">
        <v>36</v>
      </c>
    </row>
    <row r="337" spans="1:4" s="143" customFormat="1" ht="38.25" x14ac:dyDescent="0.2">
      <c r="A337" s="172" t="s">
        <v>908</v>
      </c>
      <c r="B337" s="141" t="s">
        <v>910</v>
      </c>
      <c r="C337" s="142" t="s">
        <v>909</v>
      </c>
      <c r="D337" s="141" t="s">
        <v>36</v>
      </c>
    </row>
    <row r="338" spans="1:4" s="143" customFormat="1" x14ac:dyDescent="0.2">
      <c r="A338" s="172" t="s">
        <v>911</v>
      </c>
      <c r="B338" s="141" t="s">
        <v>914</v>
      </c>
      <c r="C338" s="142" t="s">
        <v>912</v>
      </c>
      <c r="D338" s="141" t="s">
        <v>913</v>
      </c>
    </row>
    <row r="339" spans="1:4" s="143" customFormat="1" x14ac:dyDescent="0.2">
      <c r="A339" s="172" t="s">
        <v>915</v>
      </c>
      <c r="B339" s="141" t="s">
        <v>917</v>
      </c>
      <c r="C339" s="142" t="s">
        <v>916</v>
      </c>
      <c r="D339" s="141" t="s">
        <v>913</v>
      </c>
    </row>
    <row r="340" spans="1:4" s="143" customFormat="1" x14ac:dyDescent="0.2">
      <c r="A340" s="172" t="s">
        <v>918</v>
      </c>
      <c r="B340" s="141" t="s">
        <v>920</v>
      </c>
      <c r="C340" s="142" t="s">
        <v>919</v>
      </c>
      <c r="D340" s="141" t="s">
        <v>913</v>
      </c>
    </row>
    <row r="341" spans="1:4" s="143" customFormat="1" ht="25.5" x14ac:dyDescent="0.2">
      <c r="A341" s="172" t="s">
        <v>921</v>
      </c>
      <c r="B341" s="141" t="s">
        <v>923</v>
      </c>
      <c r="C341" s="142" t="s">
        <v>922</v>
      </c>
      <c r="D341" s="141" t="s">
        <v>36</v>
      </c>
    </row>
    <row r="342" spans="1:4" s="143" customFormat="1" ht="38.25" x14ac:dyDescent="0.2">
      <c r="A342" s="172" t="s">
        <v>924</v>
      </c>
      <c r="B342" s="141" t="s">
        <v>926</v>
      </c>
      <c r="C342" s="142" t="s">
        <v>925</v>
      </c>
      <c r="D342" s="141" t="s">
        <v>36</v>
      </c>
    </row>
    <row r="343" spans="1:4" s="170" customFormat="1" x14ac:dyDescent="0.2">
      <c r="A343" s="174" t="s">
        <v>927</v>
      </c>
      <c r="B343" s="165" t="s">
        <v>928</v>
      </c>
      <c r="C343" s="379"/>
      <c r="D343" s="165"/>
    </row>
    <row r="344" spans="1:4" s="143" customFormat="1" ht="25.5" x14ac:dyDescent="0.2">
      <c r="A344" s="172" t="s">
        <v>929</v>
      </c>
      <c r="B344" s="141" t="s">
        <v>931</v>
      </c>
      <c r="C344" s="142" t="s">
        <v>930</v>
      </c>
      <c r="D344" s="141" t="s">
        <v>29</v>
      </c>
    </row>
    <row r="345" spans="1:4" s="143" customFormat="1" ht="25.5" x14ac:dyDescent="0.2">
      <c r="A345" s="172" t="s">
        <v>932</v>
      </c>
      <c r="B345" s="141" t="s">
        <v>934</v>
      </c>
      <c r="C345" s="142" t="s">
        <v>933</v>
      </c>
      <c r="D345" s="141" t="s">
        <v>29</v>
      </c>
    </row>
    <row r="346" spans="1:4" s="143" customFormat="1" ht="25.5" x14ac:dyDescent="0.2">
      <c r="A346" s="172" t="s">
        <v>935</v>
      </c>
      <c r="B346" s="141" t="s">
        <v>937</v>
      </c>
      <c r="C346" s="142" t="s">
        <v>936</v>
      </c>
      <c r="D346" s="141" t="s">
        <v>29</v>
      </c>
    </row>
    <row r="347" spans="1:4" s="143" customFormat="1" ht="25.5" x14ac:dyDescent="0.2">
      <c r="A347" s="172" t="s">
        <v>938</v>
      </c>
      <c r="B347" s="141" t="s">
        <v>820</v>
      </c>
      <c r="C347" s="142" t="s">
        <v>819</v>
      </c>
      <c r="D347" s="141" t="s">
        <v>29</v>
      </c>
    </row>
    <row r="348" spans="1:4" s="143" customFormat="1" x14ac:dyDescent="0.2">
      <c r="A348" s="172" t="s">
        <v>939</v>
      </c>
      <c r="B348" s="141" t="s">
        <v>940</v>
      </c>
      <c r="C348" s="142" t="s">
        <v>867</v>
      </c>
      <c r="D348" s="141" t="s">
        <v>29</v>
      </c>
    </row>
    <row r="349" spans="1:4" s="143" customFormat="1" x14ac:dyDescent="0.2">
      <c r="A349" s="172" t="s">
        <v>941</v>
      </c>
      <c r="B349" s="141" t="s">
        <v>943</v>
      </c>
      <c r="C349" s="142" t="s">
        <v>942</v>
      </c>
      <c r="D349" s="141" t="s">
        <v>29</v>
      </c>
    </row>
    <row r="350" spans="1:4" s="143" customFormat="1" ht="38.25" x14ac:dyDescent="0.2">
      <c r="A350" s="172" t="s">
        <v>944</v>
      </c>
      <c r="B350" s="141" t="s">
        <v>945</v>
      </c>
      <c r="C350" s="142" t="s">
        <v>870</v>
      </c>
      <c r="D350" s="141" t="s">
        <v>29</v>
      </c>
    </row>
    <row r="351" spans="1:4" s="143" customFormat="1" ht="38.25" x14ac:dyDescent="0.2">
      <c r="A351" s="172" t="s">
        <v>946</v>
      </c>
      <c r="B351" s="141" t="s">
        <v>947</v>
      </c>
      <c r="C351" s="142" t="s">
        <v>873</v>
      </c>
      <c r="D351" s="141" t="s">
        <v>29</v>
      </c>
    </row>
    <row r="352" spans="1:4" s="143" customFormat="1" ht="38.25" x14ac:dyDescent="0.2">
      <c r="A352" s="172" t="s">
        <v>948</v>
      </c>
      <c r="B352" s="141" t="s">
        <v>950</v>
      </c>
      <c r="C352" s="142" t="s">
        <v>949</v>
      </c>
      <c r="D352" s="141" t="s">
        <v>29</v>
      </c>
    </row>
    <row r="353" spans="1:4" s="143" customFormat="1" ht="38.25" x14ac:dyDescent="0.2">
      <c r="A353" s="172" t="s">
        <v>951</v>
      </c>
      <c r="B353" s="141" t="s">
        <v>926</v>
      </c>
      <c r="C353" s="142" t="s">
        <v>925</v>
      </c>
      <c r="D353" s="141" t="s">
        <v>36</v>
      </c>
    </row>
    <row r="354" spans="1:4" s="143" customFormat="1" ht="25.5" x14ac:dyDescent="0.2">
      <c r="A354" s="172" t="s">
        <v>952</v>
      </c>
      <c r="B354" s="141" t="s">
        <v>954</v>
      </c>
      <c r="C354" s="142" t="s">
        <v>953</v>
      </c>
      <c r="D354" s="141" t="s">
        <v>24</v>
      </c>
    </row>
    <row r="355" spans="1:4" s="32" customFormat="1" x14ac:dyDescent="0.2">
      <c r="A355" s="171" t="s">
        <v>955</v>
      </c>
      <c r="B355" s="146" t="s">
        <v>956</v>
      </c>
      <c r="C355" s="377"/>
      <c r="D355" s="146"/>
    </row>
    <row r="356" spans="1:4" s="155" customFormat="1" x14ac:dyDescent="0.2">
      <c r="A356" s="173" t="s">
        <v>957</v>
      </c>
      <c r="B356" s="150" t="s">
        <v>958</v>
      </c>
      <c r="C356" s="378"/>
      <c r="D356" s="150"/>
    </row>
    <row r="357" spans="1:4" s="143" customFormat="1" ht="25.5" x14ac:dyDescent="0.2">
      <c r="A357" s="172" t="s">
        <v>959</v>
      </c>
      <c r="B357" s="141" t="s">
        <v>960</v>
      </c>
      <c r="C357" s="142" t="s">
        <v>80</v>
      </c>
      <c r="D357" s="141" t="s">
        <v>24</v>
      </c>
    </row>
    <row r="358" spans="1:4" s="143" customFormat="1" x14ac:dyDescent="0.2">
      <c r="A358" s="172" t="s">
        <v>961</v>
      </c>
      <c r="B358" s="141" t="s">
        <v>963</v>
      </c>
      <c r="C358" s="142" t="s">
        <v>962</v>
      </c>
      <c r="D358" s="141" t="s">
        <v>29</v>
      </c>
    </row>
    <row r="359" spans="1:4" s="143" customFormat="1" ht="25.5" x14ac:dyDescent="0.2">
      <c r="A359" s="172" t="s">
        <v>964</v>
      </c>
      <c r="B359" s="141" t="s">
        <v>966</v>
      </c>
      <c r="C359" s="142" t="s">
        <v>965</v>
      </c>
      <c r="D359" s="141" t="s">
        <v>24</v>
      </c>
    </row>
    <row r="360" spans="1:4" s="143" customFormat="1" ht="25.5" x14ac:dyDescent="0.2">
      <c r="A360" s="172" t="s">
        <v>967</v>
      </c>
      <c r="B360" s="141" t="s">
        <v>969</v>
      </c>
      <c r="C360" s="142" t="s">
        <v>968</v>
      </c>
      <c r="D360" s="141" t="s">
        <v>24</v>
      </c>
    </row>
    <row r="361" spans="1:4" s="155" customFormat="1" x14ac:dyDescent="0.2">
      <c r="A361" s="173" t="s">
        <v>970</v>
      </c>
      <c r="B361" s="150" t="s">
        <v>971</v>
      </c>
      <c r="C361" s="378"/>
      <c r="D361" s="150"/>
    </row>
    <row r="362" spans="1:4" s="143" customFormat="1" ht="38.25" x14ac:dyDescent="0.2">
      <c r="A362" s="172" t="s">
        <v>972</v>
      </c>
      <c r="B362" s="141" t="s">
        <v>974</v>
      </c>
      <c r="C362" s="142" t="s">
        <v>973</v>
      </c>
      <c r="D362" s="141" t="s">
        <v>36</v>
      </c>
    </row>
    <row r="363" spans="1:4" s="143" customFormat="1" ht="25.5" x14ac:dyDescent="0.2">
      <c r="A363" s="172" t="s">
        <v>975</v>
      </c>
      <c r="B363" s="141" t="s">
        <v>977</v>
      </c>
      <c r="C363" s="142" t="s">
        <v>976</v>
      </c>
      <c r="D363" s="141" t="s">
        <v>24</v>
      </c>
    </row>
    <row r="364" spans="1:4" s="143" customFormat="1" ht="38.25" x14ac:dyDescent="0.2">
      <c r="A364" s="172" t="s">
        <v>978</v>
      </c>
      <c r="B364" s="141" t="s">
        <v>980</v>
      </c>
      <c r="C364" s="142" t="s">
        <v>979</v>
      </c>
      <c r="D364" s="141" t="s">
        <v>36</v>
      </c>
    </row>
    <row r="365" spans="1:4" s="143" customFormat="1" ht="38.25" x14ac:dyDescent="0.2">
      <c r="A365" s="172" t="s">
        <v>981</v>
      </c>
      <c r="B365" s="141" t="s">
        <v>983</v>
      </c>
      <c r="C365" s="142" t="s">
        <v>982</v>
      </c>
      <c r="D365" s="141" t="s">
        <v>24</v>
      </c>
    </row>
    <row r="366" spans="1:4" s="143" customFormat="1" ht="25.5" x14ac:dyDescent="0.2">
      <c r="A366" s="172" t="s">
        <v>984</v>
      </c>
      <c r="B366" s="141" t="s">
        <v>986</v>
      </c>
      <c r="C366" s="142" t="s">
        <v>985</v>
      </c>
      <c r="D366" s="141" t="s">
        <v>29</v>
      </c>
    </row>
    <row r="367" spans="1:4" s="143" customFormat="1" ht="25.5" x14ac:dyDescent="0.2">
      <c r="A367" s="172" t="s">
        <v>987</v>
      </c>
      <c r="B367" s="141" t="s">
        <v>989</v>
      </c>
      <c r="C367" s="142" t="s">
        <v>988</v>
      </c>
      <c r="D367" s="141" t="s">
        <v>29</v>
      </c>
    </row>
    <row r="368" spans="1:4" s="155" customFormat="1" x14ac:dyDescent="0.2">
      <c r="A368" s="173" t="s">
        <v>990</v>
      </c>
      <c r="B368" s="150" t="s">
        <v>423</v>
      </c>
      <c r="C368" s="378"/>
      <c r="D368" s="150"/>
    </row>
    <row r="369" spans="1:4" s="143" customFormat="1" ht="25.5" x14ac:dyDescent="0.2">
      <c r="A369" s="172" t="s">
        <v>991</v>
      </c>
      <c r="B369" s="141" t="s">
        <v>992</v>
      </c>
      <c r="C369" s="142" t="s">
        <v>425</v>
      </c>
      <c r="D369" s="141" t="s">
        <v>29</v>
      </c>
    </row>
    <row r="370" spans="1:4" s="143" customFormat="1" ht="38.25" x14ac:dyDescent="0.2">
      <c r="A370" s="172" t="s">
        <v>993</v>
      </c>
      <c r="B370" s="141" t="s">
        <v>994</v>
      </c>
      <c r="C370" s="142" t="s">
        <v>425</v>
      </c>
      <c r="D370" s="141" t="s">
        <v>29</v>
      </c>
    </row>
    <row r="371" spans="1:4" s="143" customFormat="1" ht="38.25" x14ac:dyDescent="0.2">
      <c r="A371" s="172" t="s">
        <v>995</v>
      </c>
      <c r="B371" s="141" t="s">
        <v>996</v>
      </c>
      <c r="C371" s="142" t="s">
        <v>425</v>
      </c>
      <c r="D371" s="141" t="s">
        <v>29</v>
      </c>
    </row>
    <row r="372" spans="1:4" s="143" customFormat="1" ht="25.5" x14ac:dyDescent="0.2">
      <c r="A372" s="172" t="s">
        <v>997</v>
      </c>
      <c r="B372" s="141" t="s">
        <v>998</v>
      </c>
      <c r="C372" s="142" t="s">
        <v>425</v>
      </c>
      <c r="D372" s="141" t="s">
        <v>29</v>
      </c>
    </row>
    <row r="373" spans="1:4" s="143" customFormat="1" ht="38.25" x14ac:dyDescent="0.2">
      <c r="A373" s="172" t="s">
        <v>999</v>
      </c>
      <c r="B373" s="141" t="s">
        <v>1000</v>
      </c>
      <c r="C373" s="142" t="s">
        <v>425</v>
      </c>
      <c r="D373" s="141" t="s">
        <v>29</v>
      </c>
    </row>
    <row r="374" spans="1:4" s="143" customFormat="1" ht="51" x14ac:dyDescent="0.2">
      <c r="A374" s="172" t="s">
        <v>1001</v>
      </c>
      <c r="B374" s="141" t="s">
        <v>1003</v>
      </c>
      <c r="C374" s="142" t="s">
        <v>1002</v>
      </c>
      <c r="D374" s="141" t="s">
        <v>29</v>
      </c>
    </row>
    <row r="375" spans="1:4" s="143" customFormat="1" ht="25.5" x14ac:dyDescent="0.2">
      <c r="A375" s="172" t="s">
        <v>1004</v>
      </c>
      <c r="B375" s="141" t="s">
        <v>1005</v>
      </c>
      <c r="C375" s="142" t="s">
        <v>1002</v>
      </c>
      <c r="D375" s="141" t="s">
        <v>29</v>
      </c>
    </row>
    <row r="376" spans="1:4" s="143" customFormat="1" ht="25.5" x14ac:dyDescent="0.2">
      <c r="A376" s="172" t="s">
        <v>1006</v>
      </c>
      <c r="B376" s="141" t="s">
        <v>1008</v>
      </c>
      <c r="C376" s="142" t="s">
        <v>1007</v>
      </c>
      <c r="D376" s="141" t="s">
        <v>29</v>
      </c>
    </row>
    <row r="377" spans="1:4" s="143" customFormat="1" ht="38.25" x14ac:dyDescent="0.2">
      <c r="A377" s="172" t="s">
        <v>1009</v>
      </c>
      <c r="B377" s="141" t="s">
        <v>1011</v>
      </c>
      <c r="C377" s="142" t="s">
        <v>1010</v>
      </c>
      <c r="D377" s="141" t="s">
        <v>29</v>
      </c>
    </row>
    <row r="378" spans="1:4" s="143" customFormat="1" ht="38.25" x14ac:dyDescent="0.2">
      <c r="A378" s="172" t="s">
        <v>1012</v>
      </c>
      <c r="B378" s="141" t="s">
        <v>1013</v>
      </c>
      <c r="C378" s="142" t="s">
        <v>1010</v>
      </c>
      <c r="D378" s="141" t="s">
        <v>29</v>
      </c>
    </row>
    <row r="379" spans="1:4" s="143" customFormat="1" ht="25.5" x14ac:dyDescent="0.2">
      <c r="A379" s="172" t="s">
        <v>1014</v>
      </c>
      <c r="B379" s="141" t="s">
        <v>1016</v>
      </c>
      <c r="C379" s="142" t="s">
        <v>1015</v>
      </c>
      <c r="D379" s="141" t="s">
        <v>29</v>
      </c>
    </row>
    <row r="380" spans="1:4" s="143" customFormat="1" ht="25.5" x14ac:dyDescent="0.2">
      <c r="A380" s="172" t="s">
        <v>1017</v>
      </c>
      <c r="B380" s="141" t="s">
        <v>1018</v>
      </c>
      <c r="C380" s="142" t="s">
        <v>1010</v>
      </c>
      <c r="D380" s="141" t="s">
        <v>29</v>
      </c>
    </row>
    <row r="381" spans="1:4" s="155" customFormat="1" x14ac:dyDescent="0.2">
      <c r="A381" s="173" t="s">
        <v>1019</v>
      </c>
      <c r="B381" s="150" t="s">
        <v>1020</v>
      </c>
      <c r="C381" s="378"/>
      <c r="D381" s="150"/>
    </row>
    <row r="382" spans="1:4" s="143" customFormat="1" x14ac:dyDescent="0.2">
      <c r="A382" s="172" t="s">
        <v>1021</v>
      </c>
      <c r="B382" s="141" t="s">
        <v>1023</v>
      </c>
      <c r="C382" s="142" t="s">
        <v>1022</v>
      </c>
      <c r="D382" s="141" t="s">
        <v>29</v>
      </c>
    </row>
    <row r="383" spans="1:4" s="143" customFormat="1" ht="25.5" x14ac:dyDescent="0.2">
      <c r="A383" s="172" t="s">
        <v>1024</v>
      </c>
      <c r="B383" s="141" t="s">
        <v>1026</v>
      </c>
      <c r="C383" s="142" t="s">
        <v>1025</v>
      </c>
      <c r="D383" s="141" t="s">
        <v>36</v>
      </c>
    </row>
    <row r="384" spans="1:4" s="143" customFormat="1" ht="25.5" x14ac:dyDescent="0.2">
      <c r="A384" s="172" t="s">
        <v>1027</v>
      </c>
      <c r="B384" s="141" t="s">
        <v>1029</v>
      </c>
      <c r="C384" s="142" t="s">
        <v>1028</v>
      </c>
      <c r="D384" s="141" t="s">
        <v>36</v>
      </c>
    </row>
    <row r="385" spans="1:4" s="143" customFormat="1" ht="25.5" x14ac:dyDescent="0.2">
      <c r="A385" s="172" t="s">
        <v>1030</v>
      </c>
      <c r="B385" s="141" t="s">
        <v>1032</v>
      </c>
      <c r="C385" s="142" t="s">
        <v>1031</v>
      </c>
      <c r="D385" s="141" t="s">
        <v>36</v>
      </c>
    </row>
    <row r="386" spans="1:4" s="143" customFormat="1" ht="25.5" x14ac:dyDescent="0.2">
      <c r="A386" s="172" t="s">
        <v>1033</v>
      </c>
      <c r="B386" s="141" t="s">
        <v>1034</v>
      </c>
      <c r="C386" s="142" t="s">
        <v>535</v>
      </c>
      <c r="D386" s="141" t="s">
        <v>29</v>
      </c>
    </row>
    <row r="387" spans="1:4" s="155" customFormat="1" x14ac:dyDescent="0.2">
      <c r="A387" s="173" t="s">
        <v>1035</v>
      </c>
      <c r="B387" s="150" t="s">
        <v>1036</v>
      </c>
      <c r="C387" s="378"/>
      <c r="D387" s="150"/>
    </row>
    <row r="388" spans="1:4" s="143" customFormat="1" x14ac:dyDescent="0.2">
      <c r="A388" s="172" t="s">
        <v>1037</v>
      </c>
      <c r="B388" s="141" t="s">
        <v>1038</v>
      </c>
      <c r="C388" s="142" t="s">
        <v>88</v>
      </c>
      <c r="D388" s="141" t="s">
        <v>29</v>
      </c>
    </row>
    <row r="389" spans="1:4" s="143" customFormat="1" ht="25.5" x14ac:dyDescent="0.2">
      <c r="A389" s="172" t="s">
        <v>1039</v>
      </c>
      <c r="B389" s="141" t="s">
        <v>1040</v>
      </c>
      <c r="C389" s="142" t="s">
        <v>120</v>
      </c>
      <c r="D389" s="141" t="s">
        <v>36</v>
      </c>
    </row>
    <row r="390" spans="1:4" s="143" customFormat="1" ht="25.5" x14ac:dyDescent="0.2">
      <c r="A390" s="172" t="s">
        <v>1041</v>
      </c>
      <c r="B390" s="141" t="s">
        <v>1042</v>
      </c>
      <c r="C390" s="142" t="s">
        <v>125</v>
      </c>
      <c r="D390" s="141" t="s">
        <v>29</v>
      </c>
    </row>
    <row r="391" spans="1:4" s="143" customFormat="1" ht="25.5" x14ac:dyDescent="0.2">
      <c r="A391" s="172" t="s">
        <v>1043</v>
      </c>
      <c r="B391" s="141" t="s">
        <v>1044</v>
      </c>
      <c r="C391" s="142" t="s">
        <v>130</v>
      </c>
      <c r="D391" s="141" t="s">
        <v>36</v>
      </c>
    </row>
    <row r="392" spans="1:4" s="155" customFormat="1" x14ac:dyDescent="0.2">
      <c r="A392" s="173" t="s">
        <v>1045</v>
      </c>
      <c r="B392" s="150" t="s">
        <v>1046</v>
      </c>
      <c r="C392" s="378"/>
      <c r="D392" s="150"/>
    </row>
    <row r="393" spans="1:4" s="143" customFormat="1" x14ac:dyDescent="0.2">
      <c r="A393" s="172" t="s">
        <v>1047</v>
      </c>
      <c r="B393" s="141" t="s">
        <v>1049</v>
      </c>
      <c r="C393" s="142" t="s">
        <v>1048</v>
      </c>
      <c r="D393" s="141" t="s">
        <v>29</v>
      </c>
    </row>
    <row r="394" spans="1:4" s="143" customFormat="1" x14ac:dyDescent="0.2">
      <c r="A394" s="172" t="s">
        <v>1050</v>
      </c>
      <c r="B394" s="141" t="s">
        <v>1052</v>
      </c>
      <c r="C394" s="142" t="s">
        <v>1051</v>
      </c>
      <c r="D394" s="141" t="s">
        <v>29</v>
      </c>
    </row>
    <row r="395" spans="1:4" s="143" customFormat="1" x14ac:dyDescent="0.2">
      <c r="A395" s="172" t="s">
        <v>1053</v>
      </c>
      <c r="B395" s="141" t="s">
        <v>1054</v>
      </c>
      <c r="C395" s="142" t="s">
        <v>503</v>
      </c>
      <c r="D395" s="141" t="s">
        <v>29</v>
      </c>
    </row>
    <row r="396" spans="1:4" s="143" customFormat="1" x14ac:dyDescent="0.2">
      <c r="A396" s="172" t="s">
        <v>1055</v>
      </c>
      <c r="B396" s="141" t="s">
        <v>1056</v>
      </c>
      <c r="C396" s="142" t="s">
        <v>506</v>
      </c>
      <c r="D396" s="141" t="s">
        <v>29</v>
      </c>
    </row>
    <row r="397" spans="1:4" s="143" customFormat="1" x14ac:dyDescent="0.2">
      <c r="A397" s="172" t="s">
        <v>1057</v>
      </c>
      <c r="B397" s="141" t="s">
        <v>501</v>
      </c>
      <c r="C397" s="142" t="s">
        <v>500</v>
      </c>
      <c r="D397" s="141" t="s">
        <v>36</v>
      </c>
    </row>
    <row r="398" spans="1:4" s="143" customFormat="1" ht="25.5" x14ac:dyDescent="0.2">
      <c r="A398" s="172" t="s">
        <v>1058</v>
      </c>
      <c r="B398" s="141" t="s">
        <v>1060</v>
      </c>
      <c r="C398" s="142" t="s">
        <v>1059</v>
      </c>
      <c r="D398" s="141" t="s">
        <v>24</v>
      </c>
    </row>
    <row r="399" spans="1:4" s="143" customFormat="1" x14ac:dyDescent="0.2">
      <c r="A399" s="172" t="s">
        <v>1061</v>
      </c>
      <c r="B399" s="141" t="s">
        <v>1062</v>
      </c>
      <c r="C399" s="142" t="s">
        <v>492</v>
      </c>
      <c r="D399" s="141" t="s">
        <v>29</v>
      </c>
    </row>
    <row r="400" spans="1:4" s="143" customFormat="1" x14ac:dyDescent="0.2">
      <c r="A400" s="172" t="s">
        <v>1063</v>
      </c>
      <c r="B400" s="141" t="s">
        <v>1065</v>
      </c>
      <c r="C400" s="142" t="s">
        <v>1064</v>
      </c>
      <c r="D400" s="141" t="s">
        <v>29</v>
      </c>
    </row>
    <row r="401" spans="1:4" s="155" customFormat="1" x14ac:dyDescent="0.2">
      <c r="A401" s="173" t="s">
        <v>1066</v>
      </c>
      <c r="B401" s="150" t="s">
        <v>1067</v>
      </c>
      <c r="C401" s="378"/>
      <c r="D401" s="150"/>
    </row>
    <row r="402" spans="1:4" s="143" customFormat="1" x14ac:dyDescent="0.2">
      <c r="A402" s="172" t="s">
        <v>1068</v>
      </c>
      <c r="B402" s="141" t="s">
        <v>1069</v>
      </c>
      <c r="C402" s="142" t="s">
        <v>98</v>
      </c>
      <c r="D402" s="141" t="s">
        <v>29</v>
      </c>
    </row>
    <row r="403" spans="1:4" s="143" customFormat="1" x14ac:dyDescent="0.2">
      <c r="A403" s="172" t="s">
        <v>1070</v>
      </c>
      <c r="B403" s="141" t="s">
        <v>1062</v>
      </c>
      <c r="C403" s="142" t="s">
        <v>492</v>
      </c>
      <c r="D403" s="141" t="s">
        <v>29</v>
      </c>
    </row>
    <row r="404" spans="1:4" s="143" customFormat="1" x14ac:dyDescent="0.2">
      <c r="A404" s="172" t="s">
        <v>1071</v>
      </c>
      <c r="B404" s="141" t="s">
        <v>1072</v>
      </c>
      <c r="C404" s="142" t="s">
        <v>492</v>
      </c>
      <c r="D404" s="141" t="s">
        <v>29</v>
      </c>
    </row>
    <row r="405" spans="1:4" s="143" customFormat="1" x14ac:dyDescent="0.2">
      <c r="A405" s="172" t="s">
        <v>1073</v>
      </c>
      <c r="B405" s="141" t="s">
        <v>1074</v>
      </c>
      <c r="C405" s="142" t="s">
        <v>492</v>
      </c>
      <c r="D405" s="141" t="s">
        <v>29</v>
      </c>
    </row>
    <row r="406" spans="1:4" s="143" customFormat="1" ht="25.5" x14ac:dyDescent="0.2">
      <c r="A406" s="172" t="s">
        <v>1075</v>
      </c>
      <c r="B406" s="141" t="s">
        <v>1077</v>
      </c>
      <c r="C406" s="142" t="s">
        <v>1076</v>
      </c>
      <c r="D406" s="141" t="s">
        <v>29</v>
      </c>
    </row>
    <row r="407" spans="1:4" s="143" customFormat="1" x14ac:dyDescent="0.2">
      <c r="A407" s="172" t="s">
        <v>1078</v>
      </c>
      <c r="B407" s="141" t="s">
        <v>1054</v>
      </c>
      <c r="C407" s="142" t="s">
        <v>503</v>
      </c>
      <c r="D407" s="141" t="s">
        <v>29</v>
      </c>
    </row>
    <row r="408" spans="1:4" s="143" customFormat="1" x14ac:dyDescent="0.2">
      <c r="A408" s="172" t="s">
        <v>1079</v>
      </c>
      <c r="B408" s="141" t="s">
        <v>1056</v>
      </c>
      <c r="C408" s="142" t="s">
        <v>506</v>
      </c>
      <c r="D408" s="141" t="s">
        <v>29</v>
      </c>
    </row>
    <row r="409" spans="1:4" s="143" customFormat="1" x14ac:dyDescent="0.2">
      <c r="A409" s="172" t="s">
        <v>1080</v>
      </c>
      <c r="B409" s="141" t="s">
        <v>501</v>
      </c>
      <c r="C409" s="142" t="s">
        <v>500</v>
      </c>
      <c r="D409" s="141" t="s">
        <v>36</v>
      </c>
    </row>
    <row r="410" spans="1:4" s="143" customFormat="1" x14ac:dyDescent="0.2">
      <c r="A410" s="172" t="s">
        <v>1081</v>
      </c>
      <c r="B410" s="141" t="s">
        <v>1082</v>
      </c>
      <c r="C410" s="142" t="s">
        <v>163</v>
      </c>
      <c r="D410" s="141" t="s">
        <v>29</v>
      </c>
    </row>
    <row r="411" spans="1:4" s="143" customFormat="1" ht="25.5" x14ac:dyDescent="0.2">
      <c r="A411" s="172" t="s">
        <v>1083</v>
      </c>
      <c r="B411" s="141" t="s">
        <v>1084</v>
      </c>
      <c r="C411" s="142" t="s">
        <v>489</v>
      </c>
      <c r="D411" s="141" t="s">
        <v>29</v>
      </c>
    </row>
    <row r="412" spans="1:4" s="155" customFormat="1" x14ac:dyDescent="0.2">
      <c r="A412" s="173" t="s">
        <v>1085</v>
      </c>
      <c r="B412" s="150" t="s">
        <v>1086</v>
      </c>
      <c r="C412" s="378"/>
      <c r="D412" s="150"/>
    </row>
    <row r="413" spans="1:4" s="143" customFormat="1" x14ac:dyDescent="0.2">
      <c r="A413" s="172" t="s">
        <v>1087</v>
      </c>
      <c r="B413" s="141" t="s">
        <v>1088</v>
      </c>
      <c r="C413" s="142" t="s">
        <v>88</v>
      </c>
      <c r="D413" s="141" t="s">
        <v>29</v>
      </c>
    </row>
    <row r="414" spans="1:4" s="143" customFormat="1" ht="25.5" x14ac:dyDescent="0.2">
      <c r="A414" s="172" t="s">
        <v>1089</v>
      </c>
      <c r="B414" s="141" t="s">
        <v>1042</v>
      </c>
      <c r="C414" s="142" t="s">
        <v>125</v>
      </c>
      <c r="D414" s="141" t="s">
        <v>29</v>
      </c>
    </row>
    <row r="415" spans="1:4" s="143" customFormat="1" ht="25.5" x14ac:dyDescent="0.2">
      <c r="A415" s="172" t="s">
        <v>1090</v>
      </c>
      <c r="B415" s="141" t="s">
        <v>1040</v>
      </c>
      <c r="C415" s="142" t="s">
        <v>120</v>
      </c>
      <c r="D415" s="141" t="s">
        <v>36</v>
      </c>
    </row>
    <row r="416" spans="1:4" s="143" customFormat="1" ht="25.5" x14ac:dyDescent="0.2">
      <c r="A416" s="172" t="s">
        <v>1091</v>
      </c>
      <c r="B416" s="141" t="s">
        <v>1044</v>
      </c>
      <c r="C416" s="142" t="s">
        <v>130</v>
      </c>
      <c r="D416" s="141" t="s">
        <v>36</v>
      </c>
    </row>
    <row r="417" spans="1:4" s="143" customFormat="1" x14ac:dyDescent="0.2">
      <c r="A417" s="172" t="s">
        <v>1092</v>
      </c>
      <c r="B417" s="141" t="s">
        <v>1094</v>
      </c>
      <c r="C417" s="142" t="s">
        <v>1093</v>
      </c>
      <c r="D417" s="141" t="s">
        <v>29</v>
      </c>
    </row>
    <row r="418" spans="1:4" s="143" customFormat="1" ht="25.5" x14ac:dyDescent="0.2">
      <c r="A418" s="172" t="s">
        <v>1095</v>
      </c>
      <c r="B418" s="141" t="s">
        <v>1096</v>
      </c>
      <c r="C418" s="142" t="s">
        <v>267</v>
      </c>
      <c r="D418" s="141" t="s">
        <v>29</v>
      </c>
    </row>
    <row r="419" spans="1:4" s="143" customFormat="1" ht="25.5" x14ac:dyDescent="0.2">
      <c r="A419" s="172" t="s">
        <v>1097</v>
      </c>
      <c r="B419" s="141" t="s">
        <v>1099</v>
      </c>
      <c r="C419" s="142" t="s">
        <v>1098</v>
      </c>
      <c r="D419" s="141" t="s">
        <v>29</v>
      </c>
    </row>
    <row r="420" spans="1:4" s="155" customFormat="1" x14ac:dyDescent="0.2">
      <c r="A420" s="173" t="s">
        <v>1100</v>
      </c>
      <c r="B420" s="150" t="s">
        <v>1101</v>
      </c>
      <c r="C420" s="378"/>
      <c r="D420" s="150"/>
    </row>
    <row r="421" spans="1:4" s="143" customFormat="1" ht="25.5" x14ac:dyDescent="0.2">
      <c r="A421" s="172" t="s">
        <v>1102</v>
      </c>
      <c r="B421" s="141" t="s">
        <v>1104</v>
      </c>
      <c r="C421" s="142" t="s">
        <v>1103</v>
      </c>
      <c r="D421" s="141" t="s">
        <v>36</v>
      </c>
    </row>
    <row r="422" spans="1:4" s="143" customFormat="1" ht="25.5" x14ac:dyDescent="0.2">
      <c r="A422" s="172" t="s">
        <v>1105</v>
      </c>
      <c r="B422" s="141" t="s">
        <v>1107</v>
      </c>
      <c r="C422" s="142" t="s">
        <v>1106</v>
      </c>
      <c r="D422" s="141" t="s">
        <v>36</v>
      </c>
    </row>
    <row r="423" spans="1:4" s="143" customFormat="1" ht="25.5" x14ac:dyDescent="0.2">
      <c r="A423" s="172" t="s">
        <v>1108</v>
      </c>
      <c r="B423" s="141" t="s">
        <v>1110</v>
      </c>
      <c r="C423" s="142" t="s">
        <v>1109</v>
      </c>
      <c r="D423" s="141" t="s">
        <v>36</v>
      </c>
    </row>
    <row r="424" spans="1:4" s="143" customFormat="1" ht="25.5" x14ac:dyDescent="0.2">
      <c r="A424" s="172" t="s">
        <v>1111</v>
      </c>
      <c r="B424" s="141" t="s">
        <v>1113</v>
      </c>
      <c r="C424" s="142" t="s">
        <v>1112</v>
      </c>
      <c r="D424" s="141" t="s">
        <v>36</v>
      </c>
    </row>
    <row r="425" spans="1:4" s="143" customFormat="1" ht="25.5" x14ac:dyDescent="0.2">
      <c r="A425" s="172" t="s">
        <v>1114</v>
      </c>
      <c r="B425" s="141" t="s">
        <v>1116</v>
      </c>
      <c r="C425" s="142" t="s">
        <v>1115</v>
      </c>
      <c r="D425" s="141" t="s">
        <v>36</v>
      </c>
    </row>
    <row r="426" spans="1:4" s="143" customFormat="1" ht="25.5" x14ac:dyDescent="0.2">
      <c r="A426" s="172" t="s">
        <v>1117</v>
      </c>
      <c r="B426" s="141" t="s">
        <v>1119</v>
      </c>
      <c r="C426" s="142" t="s">
        <v>1118</v>
      </c>
      <c r="D426" s="141" t="s">
        <v>36</v>
      </c>
    </row>
    <row r="427" spans="1:4" s="143" customFormat="1" ht="25.5" x14ac:dyDescent="0.2">
      <c r="A427" s="172" t="s">
        <v>1120</v>
      </c>
      <c r="B427" s="141" t="s">
        <v>1122</v>
      </c>
      <c r="C427" s="142" t="s">
        <v>1121</v>
      </c>
      <c r="D427" s="141" t="s">
        <v>36</v>
      </c>
    </row>
    <row r="428" spans="1:4" s="143" customFormat="1" ht="25.5" x14ac:dyDescent="0.2">
      <c r="A428" s="172" t="s">
        <v>1123</v>
      </c>
      <c r="B428" s="141" t="s">
        <v>1125</v>
      </c>
      <c r="C428" s="142" t="s">
        <v>1124</v>
      </c>
      <c r="D428" s="141" t="s">
        <v>36</v>
      </c>
    </row>
    <row r="429" spans="1:4" s="143" customFormat="1" ht="25.5" x14ac:dyDescent="0.2">
      <c r="A429" s="172" t="s">
        <v>1126</v>
      </c>
      <c r="B429" s="141" t="s">
        <v>1128</v>
      </c>
      <c r="C429" s="142" t="s">
        <v>1127</v>
      </c>
      <c r="D429" s="141" t="s">
        <v>36</v>
      </c>
    </row>
    <row r="430" spans="1:4" s="143" customFormat="1" ht="25.5" x14ac:dyDescent="0.2">
      <c r="A430" s="172" t="s">
        <v>1129</v>
      </c>
      <c r="B430" s="141" t="s">
        <v>1131</v>
      </c>
      <c r="C430" s="142" t="s">
        <v>1130</v>
      </c>
      <c r="D430" s="141" t="s">
        <v>36</v>
      </c>
    </row>
    <row r="431" spans="1:4" s="143" customFormat="1" ht="25.5" x14ac:dyDescent="0.2">
      <c r="A431" s="172" t="s">
        <v>1132</v>
      </c>
      <c r="B431" s="141" t="s">
        <v>1134</v>
      </c>
      <c r="C431" s="142" t="s">
        <v>1133</v>
      </c>
      <c r="D431" s="141" t="s">
        <v>36</v>
      </c>
    </row>
    <row r="432" spans="1:4" s="24" customFormat="1" x14ac:dyDescent="0.2">
      <c r="A432" s="176"/>
      <c r="B432" s="77" t="s">
        <v>1236</v>
      </c>
      <c r="C432" s="374"/>
    </row>
    <row r="433" spans="2:13" x14ac:dyDescent="0.2">
      <c r="C433" s="374" t="s">
        <v>1237</v>
      </c>
    </row>
    <row r="435" spans="2:13" x14ac:dyDescent="0.2">
      <c r="B435" s="80" t="s">
        <v>1165</v>
      </c>
      <c r="C435" s="80" t="s">
        <v>1166</v>
      </c>
      <c r="D435" s="81"/>
      <c r="E435" s="27"/>
    </row>
    <row r="436" spans="2:13" x14ac:dyDescent="0.2">
      <c r="B436" s="27"/>
      <c r="C436" s="82" t="s">
        <v>1167</v>
      </c>
      <c r="E436" s="83"/>
      <c r="F436" s="24"/>
      <c r="G436" s="80"/>
      <c r="H436" s="27"/>
      <c r="I436" s="24"/>
      <c r="J436" s="24"/>
      <c r="K436" s="24"/>
      <c r="L436" s="24"/>
      <c r="M436" s="24"/>
    </row>
    <row r="437" spans="2:13" x14ac:dyDescent="0.2">
      <c r="B437" s="85"/>
      <c r="C437" s="82" t="s">
        <v>1168</v>
      </c>
      <c r="E437" s="84"/>
      <c r="F437" s="24"/>
      <c r="G437" s="27"/>
      <c r="H437" s="27"/>
      <c r="I437" s="24"/>
      <c r="J437" s="24"/>
      <c r="K437" s="24"/>
      <c r="L437" s="24"/>
      <c r="M437" s="24"/>
    </row>
    <row r="438" spans="2:13" x14ac:dyDescent="0.2">
      <c r="B438" s="81"/>
      <c r="C438" s="82" t="s">
        <v>1169</v>
      </c>
      <c r="E438" s="84"/>
      <c r="F438" s="27"/>
      <c r="G438" s="85"/>
      <c r="H438" s="85"/>
      <c r="I438" s="27"/>
      <c r="M438" s="24"/>
    </row>
    <row r="439" spans="2:13" x14ac:dyDescent="0.2">
      <c r="B439" s="24"/>
      <c r="D439" s="85"/>
      <c r="E439" s="27"/>
      <c r="F439" s="27"/>
      <c r="G439" s="81"/>
      <c r="H439" s="85"/>
      <c r="I439" s="27"/>
      <c r="M439" s="24"/>
    </row>
    <row r="440" spans="2:13" x14ac:dyDescent="0.2">
      <c r="B440" s="24"/>
      <c r="D440" s="24"/>
      <c r="E440" s="27"/>
      <c r="F440" s="27"/>
      <c r="G440" s="24"/>
      <c r="H440" s="24"/>
      <c r="I440" s="27"/>
      <c r="M440" s="24"/>
    </row>
    <row r="441" spans="2:13" x14ac:dyDescent="0.2">
      <c r="B441" s="24"/>
      <c r="D441" s="24"/>
      <c r="E441" s="85"/>
      <c r="F441" s="86"/>
      <c r="G441" s="24"/>
      <c r="H441" s="24"/>
      <c r="I441" s="85"/>
      <c r="M441" s="24"/>
    </row>
    <row r="442" spans="2:13" x14ac:dyDescent="0.2">
      <c r="B442" s="24"/>
      <c r="C442" s="24"/>
      <c r="D442" s="24"/>
      <c r="E442" s="24"/>
      <c r="F442" s="24"/>
      <c r="G442" s="24"/>
      <c r="H442" s="24"/>
      <c r="I442" s="24"/>
      <c r="J442" s="24"/>
      <c r="K442" s="24"/>
      <c r="L442" s="24"/>
      <c r="M442" s="24"/>
    </row>
    <row r="443" spans="2:13" x14ac:dyDescent="0.2">
      <c r="B443" s="24"/>
      <c r="C443" s="24"/>
      <c r="D443" s="24"/>
      <c r="E443" s="24"/>
      <c r="F443" s="24"/>
      <c r="G443" s="24"/>
      <c r="H443" s="24"/>
      <c r="I443" s="24"/>
      <c r="J443" s="24"/>
      <c r="K443" s="24"/>
      <c r="L443" s="24"/>
      <c r="M443" s="24"/>
    </row>
  </sheetData>
  <phoneticPr fontId="20" type="noConversion"/>
  <printOptions horizontalCentered="1"/>
  <pageMargins left="0.43307086614173229" right="0.19685039370078741" top="0.74803149606299213" bottom="0.94488188976377963" header="0" footer="0.74803149606299213"/>
  <pageSetup paperSize="9" scale="81" fitToHeight="15" orientation="portrait" r:id="rId1"/>
  <headerFooter>
    <oddFooter>&amp;R&amp;"Verdana,Negrito itálico"&amp;10Página &amp;P de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E712A-E6B6-46E0-ABB2-13910C2B8E7D}">
  <sheetPr>
    <pageSetUpPr fitToPage="1"/>
  </sheetPr>
  <dimension ref="A1:P407"/>
  <sheetViews>
    <sheetView showGridLines="0" workbookViewId="0">
      <pane ySplit="15" topLeftCell="A16" activePane="bottomLeft" state="frozen"/>
      <selection pane="bottomLeft" activeCell="N19" sqref="N19"/>
    </sheetView>
  </sheetViews>
  <sheetFormatPr defaultRowHeight="12.75" x14ac:dyDescent="0.2"/>
  <cols>
    <col min="1" max="1" width="9" style="5" customWidth="1"/>
    <col min="2" max="2" width="61.375" style="5" customWidth="1"/>
    <col min="3" max="3" width="15.25" style="24" customWidth="1"/>
    <col min="4" max="4" width="13.375" style="105" customWidth="1"/>
    <col min="5" max="5" width="12.375" style="105" customWidth="1"/>
    <col min="6" max="16384" width="9" style="5"/>
  </cols>
  <sheetData>
    <row r="1" spans="1:5" x14ac:dyDescent="0.2">
      <c r="A1" s="1"/>
      <c r="B1" s="2"/>
      <c r="C1" s="4"/>
      <c r="D1" s="97"/>
      <c r="E1" s="97"/>
    </row>
    <row r="2" spans="1:5" x14ac:dyDescent="0.2">
      <c r="A2" s="6"/>
      <c r="B2" s="7"/>
      <c r="C2" s="9"/>
      <c r="D2" s="97"/>
      <c r="E2" s="97"/>
    </row>
    <row r="3" spans="1:5" ht="19.5" x14ac:dyDescent="0.25">
      <c r="A3" s="6"/>
      <c r="B3" s="10" t="s">
        <v>1141</v>
      </c>
      <c r="C3" s="9"/>
      <c r="D3" s="97"/>
      <c r="E3" s="97"/>
    </row>
    <row r="4" spans="1:5" x14ac:dyDescent="0.2">
      <c r="A4" s="6"/>
      <c r="B4" s="11" t="s">
        <v>1142</v>
      </c>
    </row>
    <row r="5" spans="1:5" x14ac:dyDescent="0.2">
      <c r="A5" s="6"/>
      <c r="B5" s="7"/>
    </row>
    <row r="6" spans="1:5" x14ac:dyDescent="0.2">
      <c r="A6" s="6"/>
    </row>
    <row r="7" spans="1:5" x14ac:dyDescent="0.2">
      <c r="A7" s="6"/>
      <c r="B7" s="17"/>
    </row>
    <row r="8" spans="1:5" x14ac:dyDescent="0.2">
      <c r="A8" s="6"/>
    </row>
    <row r="9" spans="1:5" x14ac:dyDescent="0.2">
      <c r="A9" s="6"/>
    </row>
    <row r="10" spans="1:5" ht="23.25" x14ac:dyDescent="0.35">
      <c r="A10" s="6"/>
      <c r="B10" s="23" t="s">
        <v>1299</v>
      </c>
      <c r="C10" s="9"/>
      <c r="D10" s="97"/>
      <c r="E10" s="97"/>
    </row>
    <row r="11" spans="1:5" x14ac:dyDescent="0.2">
      <c r="A11" s="6"/>
      <c r="B11" s="25" t="s">
        <v>1250</v>
      </c>
      <c r="C11" s="9"/>
      <c r="D11" s="97"/>
      <c r="E11" s="97"/>
    </row>
    <row r="12" spans="1:5" ht="25.5" x14ac:dyDescent="0.2">
      <c r="A12" s="6"/>
      <c r="B12" s="25" t="s">
        <v>1279</v>
      </c>
      <c r="C12" s="9"/>
      <c r="D12" s="97"/>
      <c r="E12" s="97"/>
    </row>
    <row r="13" spans="1:5" x14ac:dyDescent="0.2">
      <c r="A13" s="6"/>
      <c r="B13" s="25"/>
      <c r="C13" s="9"/>
      <c r="D13" s="97"/>
      <c r="E13" s="97"/>
    </row>
    <row r="14" spans="1:5" s="322" customFormat="1" x14ac:dyDescent="0.2">
      <c r="A14" s="335" t="s">
        <v>1149</v>
      </c>
      <c r="B14" s="336" t="s">
        <v>1150</v>
      </c>
      <c r="C14" s="340"/>
      <c r="D14" s="336"/>
      <c r="E14" s="355"/>
    </row>
    <row r="15" spans="1:5" s="34" customFormat="1" x14ac:dyDescent="0.2">
      <c r="A15" s="356"/>
      <c r="B15" s="357"/>
      <c r="C15" s="358" t="s">
        <v>1300</v>
      </c>
      <c r="D15" s="359" t="s">
        <v>1301</v>
      </c>
      <c r="E15" s="358" t="s">
        <v>1302</v>
      </c>
    </row>
    <row r="16" spans="1:5" s="32" customFormat="1" ht="51" x14ac:dyDescent="0.2">
      <c r="A16" s="360" t="s">
        <v>624</v>
      </c>
      <c r="B16" s="361" t="s">
        <v>626</v>
      </c>
      <c r="C16" s="362">
        <v>89112.86</v>
      </c>
      <c r="D16" s="363">
        <v>6.8014624140855226E-2</v>
      </c>
      <c r="E16" s="364">
        <v>6.8014624140855226E-2</v>
      </c>
    </row>
    <row r="17" spans="1:5" s="143" customFormat="1" ht="51" x14ac:dyDescent="0.2">
      <c r="A17" s="365" t="s">
        <v>544</v>
      </c>
      <c r="B17" s="366" t="s">
        <v>519</v>
      </c>
      <c r="C17" s="367">
        <v>73212.287550000008</v>
      </c>
      <c r="D17" s="368">
        <v>5.5878648942537197E-2</v>
      </c>
      <c r="E17" s="369">
        <v>0.12389327308339243</v>
      </c>
    </row>
    <row r="18" spans="1:5" s="143" customFormat="1" x14ac:dyDescent="0.2">
      <c r="A18" s="365" t="s">
        <v>296</v>
      </c>
      <c r="B18" s="366" t="s">
        <v>298</v>
      </c>
      <c r="C18" s="367">
        <v>67603.804246000014</v>
      </c>
      <c r="D18" s="368">
        <v>5.159802228638654E-2</v>
      </c>
      <c r="E18" s="369">
        <v>0.17549129536977898</v>
      </c>
    </row>
    <row r="19" spans="1:5" s="143" customFormat="1" ht="51" x14ac:dyDescent="0.2">
      <c r="A19" s="365" t="s">
        <v>251</v>
      </c>
      <c r="B19" s="366" t="s">
        <v>253</v>
      </c>
      <c r="C19" s="367">
        <v>50672.868999999999</v>
      </c>
      <c r="D19" s="368">
        <v>3.8675631543795073E-2</v>
      </c>
      <c r="E19" s="369">
        <v>0.21416692691357406</v>
      </c>
    </row>
    <row r="20" spans="1:5" s="143" customFormat="1" x14ac:dyDescent="0.2">
      <c r="A20" s="365" t="s">
        <v>299</v>
      </c>
      <c r="B20" s="366" t="s">
        <v>301</v>
      </c>
      <c r="C20" s="367">
        <v>43346.378992000005</v>
      </c>
      <c r="D20" s="368">
        <v>3.3083751043429012E-2</v>
      </c>
      <c r="E20" s="369">
        <v>0.24725067795700306</v>
      </c>
    </row>
    <row r="21" spans="1:5" s="143" customFormat="1" x14ac:dyDescent="0.2">
      <c r="A21" s="365" t="s">
        <v>280</v>
      </c>
      <c r="B21" s="366" t="s">
        <v>1254</v>
      </c>
      <c r="C21" s="367">
        <v>36216.247126000002</v>
      </c>
      <c r="D21" s="368">
        <v>2.7641739206521018E-2</v>
      </c>
      <c r="E21" s="369">
        <v>0.27489241716352408</v>
      </c>
    </row>
    <row r="22" spans="1:5" s="143" customFormat="1" ht="25.5" x14ac:dyDescent="0.2">
      <c r="A22" s="365" t="s">
        <v>277</v>
      </c>
      <c r="B22" s="366" t="s">
        <v>279</v>
      </c>
      <c r="C22" s="367">
        <v>32052.1234</v>
      </c>
      <c r="D22" s="368">
        <v>2.4463507578673951E-2</v>
      </c>
      <c r="E22" s="369">
        <v>0.29935592474219802</v>
      </c>
    </row>
    <row r="23" spans="1:5" s="32" customFormat="1" x14ac:dyDescent="0.2">
      <c r="A23" s="365" t="s">
        <v>32</v>
      </c>
      <c r="B23" s="366" t="s">
        <v>34</v>
      </c>
      <c r="C23" s="367">
        <v>29148.209200000001</v>
      </c>
      <c r="D23" s="368">
        <v>2.2247120035391286E-2</v>
      </c>
      <c r="E23" s="369">
        <v>0.32160304477758933</v>
      </c>
    </row>
    <row r="24" spans="1:5" s="155" customFormat="1" x14ac:dyDescent="0.2">
      <c r="A24" s="365" t="s">
        <v>1275</v>
      </c>
      <c r="B24" s="366" t="s">
        <v>38</v>
      </c>
      <c r="C24" s="367">
        <v>27325.485590000004</v>
      </c>
      <c r="D24" s="368">
        <v>2.0855941913099928E-2</v>
      </c>
      <c r="E24" s="369">
        <v>0.34245898669068925</v>
      </c>
    </row>
    <row r="25" spans="1:5" s="143" customFormat="1" ht="25.5" x14ac:dyDescent="0.2">
      <c r="A25" s="365" t="s">
        <v>269</v>
      </c>
      <c r="B25" s="366" t="s">
        <v>271</v>
      </c>
      <c r="C25" s="367">
        <v>25959.250847360003</v>
      </c>
      <c r="D25" s="368">
        <v>1.9813174993613361E-2</v>
      </c>
      <c r="E25" s="369">
        <v>0.3622721616843026</v>
      </c>
    </row>
    <row r="26" spans="1:5" s="143" customFormat="1" ht="25.5" x14ac:dyDescent="0.2">
      <c r="A26" s="365" t="s">
        <v>534</v>
      </c>
      <c r="B26" s="366" t="s">
        <v>1261</v>
      </c>
      <c r="C26" s="367">
        <v>24956.687421540002</v>
      </c>
      <c r="D26" s="368">
        <v>1.9047977079591574E-2</v>
      </c>
      <c r="E26" s="369">
        <v>0.38132013876389415</v>
      </c>
    </row>
    <row r="27" spans="1:5" s="143" customFormat="1" ht="51" x14ac:dyDescent="0.2">
      <c r="A27" s="365" t="s">
        <v>618</v>
      </c>
      <c r="B27" s="366" t="s">
        <v>620</v>
      </c>
      <c r="C27" s="367">
        <v>24004.699200000003</v>
      </c>
      <c r="D27" s="368">
        <v>1.8321380255355832E-2</v>
      </c>
      <c r="E27" s="369">
        <v>0.39964151901924999</v>
      </c>
    </row>
    <row r="28" spans="1:5" s="143" customFormat="1" ht="51" x14ac:dyDescent="0.2">
      <c r="A28" s="365" t="s">
        <v>621</v>
      </c>
      <c r="B28" s="366" t="s">
        <v>623</v>
      </c>
      <c r="C28" s="367">
        <v>24004.699200000003</v>
      </c>
      <c r="D28" s="368">
        <v>1.8321380255355832E-2</v>
      </c>
      <c r="E28" s="369">
        <v>0.41796289927460584</v>
      </c>
    </row>
    <row r="29" spans="1:5" s="143" customFormat="1" ht="25.5" x14ac:dyDescent="0.2">
      <c r="A29" s="365" t="s">
        <v>139</v>
      </c>
      <c r="B29" s="366" t="s">
        <v>141</v>
      </c>
      <c r="C29" s="367">
        <v>17594.897938200003</v>
      </c>
      <c r="D29" s="368">
        <v>1.3429154558201609E-2</v>
      </c>
      <c r="E29" s="369">
        <v>0.43139205383280743</v>
      </c>
    </row>
    <row r="30" spans="1:5" s="143" customFormat="1" ht="25.5" x14ac:dyDescent="0.2">
      <c r="A30" s="365" t="s">
        <v>929</v>
      </c>
      <c r="B30" s="366" t="s">
        <v>931</v>
      </c>
      <c r="C30" s="367">
        <v>17552.836916160002</v>
      </c>
      <c r="D30" s="368">
        <v>1.3397051844799402E-2</v>
      </c>
      <c r="E30" s="369">
        <v>0.44478910567760682</v>
      </c>
    </row>
    <row r="31" spans="1:5" s="143" customFormat="1" ht="38.25" x14ac:dyDescent="0.2">
      <c r="A31" s="365" t="s">
        <v>455</v>
      </c>
      <c r="B31" s="366" t="s">
        <v>457</v>
      </c>
      <c r="C31" s="367">
        <v>16844.338368000001</v>
      </c>
      <c r="D31" s="368">
        <v>1.2856296420077941E-2</v>
      </c>
      <c r="E31" s="369">
        <v>0.45764540209768478</v>
      </c>
    </row>
    <row r="32" spans="1:5" s="143" customFormat="1" ht="25.5" x14ac:dyDescent="0.2">
      <c r="A32" s="365" t="s">
        <v>463</v>
      </c>
      <c r="B32" s="366" t="s">
        <v>465</v>
      </c>
      <c r="C32" s="367">
        <v>16478.430306000002</v>
      </c>
      <c r="D32" s="368">
        <v>1.2577020238087613E-2</v>
      </c>
      <c r="E32" s="369">
        <v>0.47022242233577238</v>
      </c>
    </row>
    <row r="33" spans="1:5" s="143" customFormat="1" x14ac:dyDescent="0.2">
      <c r="A33" s="365" t="s">
        <v>345</v>
      </c>
      <c r="B33" s="366" t="s">
        <v>1255</v>
      </c>
      <c r="C33" s="367">
        <v>14020.58856</v>
      </c>
      <c r="D33" s="368">
        <v>1.070109365968026E-2</v>
      </c>
      <c r="E33" s="369">
        <v>0.48092351599545263</v>
      </c>
    </row>
    <row r="34" spans="1:5" s="143" customFormat="1" ht="25.5" x14ac:dyDescent="0.2">
      <c r="A34" s="365" t="s">
        <v>830</v>
      </c>
      <c r="B34" s="366" t="s">
        <v>832</v>
      </c>
      <c r="C34" s="367">
        <v>12200.405719999999</v>
      </c>
      <c r="D34" s="368">
        <v>9.3118547582440973E-3</v>
      </c>
      <c r="E34" s="369">
        <v>0.49023537075369672</v>
      </c>
    </row>
    <row r="35" spans="1:5" s="143" customFormat="1" ht="25.5" x14ac:dyDescent="0.2">
      <c r="A35" s="365" t="s">
        <v>975</v>
      </c>
      <c r="B35" s="366" t="s">
        <v>977</v>
      </c>
      <c r="C35" s="367">
        <v>11998.1430764</v>
      </c>
      <c r="D35" s="368">
        <v>9.1574795347108204E-3</v>
      </c>
      <c r="E35" s="369">
        <v>0.49939285028840752</v>
      </c>
    </row>
    <row r="36" spans="1:5" s="143" customFormat="1" ht="38.25" x14ac:dyDescent="0.2">
      <c r="A36" s="365" t="s">
        <v>978</v>
      </c>
      <c r="B36" s="366" t="s">
        <v>980</v>
      </c>
      <c r="C36" s="367">
        <v>11932.413976200001</v>
      </c>
      <c r="D36" s="368">
        <v>9.1073123641675392E-3</v>
      </c>
      <c r="E36" s="369">
        <v>0.50850016265257503</v>
      </c>
    </row>
    <row r="37" spans="1:5" s="143" customFormat="1" ht="38.25" x14ac:dyDescent="0.2">
      <c r="A37" s="365" t="s">
        <v>445</v>
      </c>
      <c r="B37" s="366" t="s">
        <v>447</v>
      </c>
      <c r="C37" s="367">
        <v>11352.9672094</v>
      </c>
      <c r="D37" s="368">
        <v>8.6650546018924215E-3</v>
      </c>
      <c r="E37" s="369">
        <v>0.5171652172544674</v>
      </c>
    </row>
    <row r="38" spans="1:5" s="143" customFormat="1" ht="51" x14ac:dyDescent="0.2">
      <c r="A38" s="365" t="s">
        <v>517</v>
      </c>
      <c r="B38" s="366" t="s">
        <v>519</v>
      </c>
      <c r="C38" s="367">
        <v>10910.066380000002</v>
      </c>
      <c r="D38" s="368">
        <v>8.3270143522212303E-3</v>
      </c>
      <c r="E38" s="369">
        <v>0.52549223160668868</v>
      </c>
    </row>
    <row r="39" spans="1:5" s="143" customFormat="1" ht="38.25" x14ac:dyDescent="0.2">
      <c r="A39" s="365" t="s">
        <v>134</v>
      </c>
      <c r="B39" s="366" t="s">
        <v>136</v>
      </c>
      <c r="C39" s="367">
        <v>10862.535390000001</v>
      </c>
      <c r="D39" s="368">
        <v>8.2907367328081301E-3</v>
      </c>
      <c r="E39" s="369">
        <v>0.53378296833949679</v>
      </c>
    </row>
    <row r="40" spans="1:5" s="155" customFormat="1" ht="38.25" x14ac:dyDescent="0.2">
      <c r="A40" s="365" t="s">
        <v>995</v>
      </c>
      <c r="B40" s="366" t="s">
        <v>996</v>
      </c>
      <c r="C40" s="367">
        <v>10486.287757440003</v>
      </c>
      <c r="D40" s="368">
        <v>8.0035689624946768E-3</v>
      </c>
      <c r="E40" s="369">
        <v>0.54178653730199144</v>
      </c>
    </row>
    <row r="41" spans="1:5" s="143" customFormat="1" ht="25.5" x14ac:dyDescent="0.2">
      <c r="A41" s="365" t="s">
        <v>210</v>
      </c>
      <c r="B41" s="366" t="s">
        <v>212</v>
      </c>
      <c r="C41" s="367">
        <v>10168.533360000003</v>
      </c>
      <c r="D41" s="368">
        <v>7.7610456509211792E-3</v>
      </c>
      <c r="E41" s="369">
        <v>0.54954758295291262</v>
      </c>
    </row>
    <row r="42" spans="1:5" s="143" customFormat="1" ht="38.25" x14ac:dyDescent="0.2">
      <c r="A42" s="365" t="s">
        <v>272</v>
      </c>
      <c r="B42" s="366" t="s">
        <v>274</v>
      </c>
      <c r="C42" s="367">
        <v>10128.3768</v>
      </c>
      <c r="D42" s="368">
        <v>7.7303965017951172E-3</v>
      </c>
      <c r="E42" s="369">
        <v>0.55727797945470769</v>
      </c>
    </row>
    <row r="43" spans="1:5" s="143" customFormat="1" ht="38.25" x14ac:dyDescent="0.2">
      <c r="A43" s="365" t="s">
        <v>419</v>
      </c>
      <c r="B43" s="366" t="s">
        <v>421</v>
      </c>
      <c r="C43" s="367">
        <v>10110.095650000001</v>
      </c>
      <c r="D43" s="368">
        <v>7.7164435712516188E-3</v>
      </c>
      <c r="E43" s="369">
        <v>0.56499442302595937</v>
      </c>
    </row>
    <row r="44" spans="1:5" s="143" customFormat="1" ht="25.5" x14ac:dyDescent="0.2">
      <c r="A44" s="365" t="s">
        <v>887</v>
      </c>
      <c r="B44" s="366" t="s">
        <v>889</v>
      </c>
      <c r="C44" s="367">
        <v>10030.216320000001</v>
      </c>
      <c r="D44" s="368">
        <v>7.6554763594869719E-3</v>
      </c>
      <c r="E44" s="369">
        <v>0.5726498993854463</v>
      </c>
    </row>
    <row r="45" spans="1:5" s="143" customFormat="1" ht="25.5" x14ac:dyDescent="0.2">
      <c r="A45" s="365" t="s">
        <v>529</v>
      </c>
      <c r="B45" s="366" t="s">
        <v>530</v>
      </c>
      <c r="C45" s="367">
        <v>9696.2356977600011</v>
      </c>
      <c r="D45" s="368">
        <v>7.4005685213592021E-3</v>
      </c>
      <c r="E45" s="369">
        <v>0.58005046790680548</v>
      </c>
    </row>
    <row r="46" spans="1:5" s="143" customFormat="1" ht="25.5" x14ac:dyDescent="0.2">
      <c r="A46" s="365" t="s">
        <v>531</v>
      </c>
      <c r="B46" s="366" t="s">
        <v>533</v>
      </c>
      <c r="C46" s="367">
        <v>9593.6755956399993</v>
      </c>
      <c r="D46" s="368">
        <v>7.3222904052989658E-3</v>
      </c>
      <c r="E46" s="369">
        <v>0.58737275831210445</v>
      </c>
    </row>
    <row r="47" spans="1:5" s="155" customFormat="1" ht="38.25" x14ac:dyDescent="0.2">
      <c r="A47" s="365" t="s">
        <v>257</v>
      </c>
      <c r="B47" s="366" t="s">
        <v>259</v>
      </c>
      <c r="C47" s="367">
        <v>9200.0277786000006</v>
      </c>
      <c r="D47" s="368">
        <v>7.0218420938000002E-3</v>
      </c>
      <c r="E47" s="369">
        <v>0.59439460040590442</v>
      </c>
    </row>
    <row r="48" spans="1:5" s="143" customFormat="1" ht="25.5" x14ac:dyDescent="0.2">
      <c r="A48" s="365" t="s">
        <v>1041</v>
      </c>
      <c r="B48" s="366" t="s">
        <v>1042</v>
      </c>
      <c r="C48" s="367">
        <v>8913.8386682399996</v>
      </c>
      <c r="D48" s="368">
        <v>6.8034107161700913E-3</v>
      </c>
      <c r="E48" s="369">
        <v>0.60119801112207449</v>
      </c>
    </row>
    <row r="49" spans="1:5" s="143" customFormat="1" ht="25.5" x14ac:dyDescent="0.2">
      <c r="A49" s="365" t="s">
        <v>52</v>
      </c>
      <c r="B49" s="366" t="s">
        <v>54</v>
      </c>
      <c r="C49" s="367">
        <v>8787.2001226200009</v>
      </c>
      <c r="D49" s="368">
        <v>6.7067549351516303E-3</v>
      </c>
      <c r="E49" s="369">
        <v>0.6079047660572261</v>
      </c>
    </row>
    <row r="50" spans="1:5" s="143" customFormat="1" x14ac:dyDescent="0.2">
      <c r="A50" s="365" t="s">
        <v>332</v>
      </c>
      <c r="B50" s="366" t="s">
        <v>337</v>
      </c>
      <c r="C50" s="367">
        <v>8564.8042936000002</v>
      </c>
      <c r="D50" s="368">
        <v>6.5370132309656211E-3</v>
      </c>
      <c r="E50" s="369">
        <v>0.61444177928819177</v>
      </c>
    </row>
    <row r="51" spans="1:5" s="143" customFormat="1" ht="38.25" x14ac:dyDescent="0.2">
      <c r="A51" s="365" t="s">
        <v>450</v>
      </c>
      <c r="B51" s="366" t="s">
        <v>451</v>
      </c>
      <c r="C51" s="367">
        <v>8138.8218938999989</v>
      </c>
      <c r="D51" s="368">
        <v>6.211885827286566E-3</v>
      </c>
      <c r="E51" s="369">
        <v>0.62065366511547837</v>
      </c>
    </row>
    <row r="52" spans="1:5" s="143" customFormat="1" ht="38.25" x14ac:dyDescent="0.2">
      <c r="A52" s="365" t="s">
        <v>601</v>
      </c>
      <c r="B52" s="366" t="s">
        <v>600</v>
      </c>
      <c r="C52" s="367">
        <v>7978.426802</v>
      </c>
      <c r="D52" s="368">
        <v>6.0894656525820809E-3</v>
      </c>
      <c r="E52" s="369">
        <v>0.62674313076806043</v>
      </c>
    </row>
    <row r="53" spans="1:5" s="143" customFormat="1" x14ac:dyDescent="0.2">
      <c r="A53" s="365" t="s">
        <v>205</v>
      </c>
      <c r="B53" s="366" t="s">
        <v>207</v>
      </c>
      <c r="C53" s="367">
        <v>7968.4223652000001</v>
      </c>
      <c r="D53" s="368">
        <v>6.0818298522195635E-3</v>
      </c>
      <c r="E53" s="369">
        <v>0.63282496062028004</v>
      </c>
    </row>
    <row r="54" spans="1:5" s="143" customFormat="1" ht="25.5" x14ac:dyDescent="0.2">
      <c r="A54" s="365" t="s">
        <v>890</v>
      </c>
      <c r="B54" s="366" t="s">
        <v>892</v>
      </c>
      <c r="C54" s="367">
        <v>7822.8449200000014</v>
      </c>
      <c r="D54" s="368">
        <v>5.9707191189464553E-3</v>
      </c>
      <c r="E54" s="369">
        <v>0.63879567973922646</v>
      </c>
    </row>
    <row r="55" spans="1:5" s="143" customFormat="1" x14ac:dyDescent="0.2">
      <c r="A55" s="365" t="s">
        <v>142</v>
      </c>
      <c r="B55" s="366" t="s">
        <v>144</v>
      </c>
      <c r="C55" s="367">
        <v>7792.4607811199994</v>
      </c>
      <c r="D55" s="368">
        <v>5.9475286862101821E-3</v>
      </c>
      <c r="E55" s="369">
        <v>0.64474320842543664</v>
      </c>
    </row>
    <row r="56" spans="1:5" s="143" customFormat="1" ht="38.25" x14ac:dyDescent="0.2">
      <c r="A56" s="365" t="s">
        <v>1012</v>
      </c>
      <c r="B56" s="366" t="s">
        <v>1013</v>
      </c>
      <c r="C56" s="367">
        <v>7378.6955190400004</v>
      </c>
      <c r="D56" s="368">
        <v>5.6317259077681755E-3</v>
      </c>
      <c r="E56" s="369">
        <v>0.65037493433320481</v>
      </c>
    </row>
    <row r="57" spans="1:5" s="155" customFormat="1" ht="25.5" x14ac:dyDescent="0.2">
      <c r="A57" s="365" t="s">
        <v>987</v>
      </c>
      <c r="B57" s="366" t="s">
        <v>989</v>
      </c>
      <c r="C57" s="367">
        <v>7248.87878</v>
      </c>
      <c r="D57" s="368">
        <v>5.5326443979502081E-3</v>
      </c>
      <c r="E57" s="369">
        <v>0.65590757873115502</v>
      </c>
    </row>
    <row r="58" spans="1:5" s="143" customFormat="1" ht="51" x14ac:dyDescent="0.2">
      <c r="A58" s="365" t="s">
        <v>221</v>
      </c>
      <c r="B58" s="366" t="s">
        <v>223</v>
      </c>
      <c r="C58" s="367">
        <v>7080.0972880000008</v>
      </c>
      <c r="D58" s="368">
        <v>5.4038233754814795E-3</v>
      </c>
      <c r="E58" s="369">
        <v>0.66131140210663653</v>
      </c>
    </row>
    <row r="59" spans="1:5" s="143" customFormat="1" ht="89.25" x14ac:dyDescent="0.2">
      <c r="A59" s="365" t="s">
        <v>587</v>
      </c>
      <c r="B59" s="366" t="s">
        <v>589</v>
      </c>
      <c r="C59" s="367">
        <v>6834.5349660000011</v>
      </c>
      <c r="D59" s="368">
        <v>5.2164000447300516E-3</v>
      </c>
      <c r="E59" s="369">
        <v>0.66652780215136653</v>
      </c>
    </row>
    <row r="60" spans="1:5" s="143" customFormat="1" x14ac:dyDescent="0.2">
      <c r="A60" s="365" t="s">
        <v>1061</v>
      </c>
      <c r="B60" s="366" t="s">
        <v>1062</v>
      </c>
      <c r="C60" s="367">
        <v>6703.6270592000001</v>
      </c>
      <c r="D60" s="368">
        <v>5.1164857105018809E-3</v>
      </c>
      <c r="E60" s="369">
        <v>0.67164428786186836</v>
      </c>
    </row>
    <row r="61" spans="1:5" s="143" customFormat="1" ht="38.25" x14ac:dyDescent="0.2">
      <c r="A61" s="365" t="s">
        <v>951</v>
      </c>
      <c r="B61" s="366" t="s">
        <v>926</v>
      </c>
      <c r="C61" s="367">
        <v>6538.0516471200008</v>
      </c>
      <c r="D61" s="368">
        <v>4.9901117009639945E-3</v>
      </c>
      <c r="E61" s="369">
        <v>0.67663439956283233</v>
      </c>
    </row>
    <row r="62" spans="1:5" s="143" customFormat="1" ht="25.5" x14ac:dyDescent="0.2">
      <c r="A62" s="365" t="s">
        <v>184</v>
      </c>
      <c r="B62" s="366" t="s">
        <v>186</v>
      </c>
      <c r="C62" s="367">
        <v>6257.2844159999995</v>
      </c>
      <c r="D62" s="368">
        <v>4.7758185260429386E-3</v>
      </c>
      <c r="E62" s="369">
        <v>0.68141021808887525</v>
      </c>
    </row>
    <row r="63" spans="1:5" s="143" customFormat="1" ht="25.5" x14ac:dyDescent="0.2">
      <c r="A63" s="365" t="s">
        <v>311</v>
      </c>
      <c r="B63" s="366" t="s">
        <v>313</v>
      </c>
      <c r="C63" s="367">
        <v>6173.9769056000014</v>
      </c>
      <c r="D63" s="368">
        <v>4.7122347850658648E-3</v>
      </c>
      <c r="E63" s="369">
        <v>0.68612245287394114</v>
      </c>
    </row>
    <row r="64" spans="1:5" s="143" customFormat="1" ht="25.5" x14ac:dyDescent="0.2">
      <c r="A64" s="365" t="s">
        <v>1288</v>
      </c>
      <c r="B64" s="366" t="s">
        <v>749</v>
      </c>
      <c r="C64" s="367">
        <v>5800.6398800000015</v>
      </c>
      <c r="D64" s="368">
        <v>4.4272885104872147E-3</v>
      </c>
      <c r="E64" s="369">
        <v>0.69054974138442837</v>
      </c>
    </row>
    <row r="65" spans="1:5" s="143" customFormat="1" x14ac:dyDescent="0.2">
      <c r="A65" s="365" t="s">
        <v>1290</v>
      </c>
      <c r="B65" s="366" t="s">
        <v>755</v>
      </c>
      <c r="C65" s="367">
        <v>5763.9536400000006</v>
      </c>
      <c r="D65" s="368">
        <v>4.3992880532609368E-3</v>
      </c>
      <c r="E65" s="369">
        <v>0.69494902943768933</v>
      </c>
    </row>
    <row r="66" spans="1:5" s="155" customFormat="1" x14ac:dyDescent="0.2">
      <c r="A66" s="365" t="s">
        <v>305</v>
      </c>
      <c r="B66" s="366" t="s">
        <v>307</v>
      </c>
      <c r="C66" s="367">
        <v>5633.0795688200014</v>
      </c>
      <c r="D66" s="368">
        <v>4.2993995437787908E-3</v>
      </c>
      <c r="E66" s="369">
        <v>0.69924842898146811</v>
      </c>
    </row>
    <row r="67" spans="1:5" s="170" customFormat="1" ht="38.25" x14ac:dyDescent="0.2">
      <c r="A67" s="365" t="s">
        <v>595</v>
      </c>
      <c r="B67" s="366" t="s">
        <v>594</v>
      </c>
      <c r="C67" s="367">
        <v>5610.0821299999998</v>
      </c>
      <c r="D67" s="368">
        <v>4.2818469463473457E-3</v>
      </c>
      <c r="E67" s="369">
        <v>0.70353027592781547</v>
      </c>
    </row>
    <row r="68" spans="1:5" s="143" customFormat="1" ht="25.5" x14ac:dyDescent="0.2">
      <c r="A68" s="365" t="s">
        <v>896</v>
      </c>
      <c r="B68" s="366" t="s">
        <v>898</v>
      </c>
      <c r="C68" s="367">
        <v>5608.4585160000006</v>
      </c>
      <c r="D68" s="368">
        <v>4.2806077369228045E-3</v>
      </c>
      <c r="E68" s="369">
        <v>0.70781088366473832</v>
      </c>
    </row>
    <row r="69" spans="1:5" s="143" customFormat="1" x14ac:dyDescent="0.2">
      <c r="A69" s="365" t="s">
        <v>347</v>
      </c>
      <c r="B69" s="366" t="s">
        <v>1256</v>
      </c>
      <c r="C69" s="367">
        <v>5560.2904743999998</v>
      </c>
      <c r="D69" s="368">
        <v>4.2438438933538169E-3</v>
      </c>
      <c r="E69" s="369">
        <v>0.71205472755809218</v>
      </c>
    </row>
    <row r="70" spans="1:5" s="143" customFormat="1" ht="38.25" x14ac:dyDescent="0.2">
      <c r="A70" s="365" t="s">
        <v>598</v>
      </c>
      <c r="B70" s="366" t="s">
        <v>597</v>
      </c>
      <c r="C70" s="367">
        <v>5314.4480480000002</v>
      </c>
      <c r="D70" s="368">
        <v>4.0562067753276213E-3</v>
      </c>
      <c r="E70" s="369">
        <v>0.71611093433341977</v>
      </c>
    </row>
    <row r="71" spans="1:5" s="143" customFormat="1" ht="51" x14ac:dyDescent="0.2">
      <c r="A71" s="365" t="s">
        <v>610</v>
      </c>
      <c r="B71" s="366" t="s">
        <v>606</v>
      </c>
      <c r="C71" s="367">
        <v>5148.6659040000004</v>
      </c>
      <c r="D71" s="368">
        <v>3.929674979429418E-3</v>
      </c>
      <c r="E71" s="369">
        <v>0.72004060931284919</v>
      </c>
    </row>
    <row r="72" spans="1:5" s="143" customFormat="1" ht="25.5" x14ac:dyDescent="0.2">
      <c r="A72" s="365" t="s">
        <v>935</v>
      </c>
      <c r="B72" s="366" t="s">
        <v>937</v>
      </c>
      <c r="C72" s="367">
        <v>5061.8087519999999</v>
      </c>
      <c r="D72" s="368">
        <v>3.8633820050234216E-3</v>
      </c>
      <c r="E72" s="369">
        <v>0.72390399131787264</v>
      </c>
    </row>
    <row r="73" spans="1:5" s="143" customFormat="1" ht="38.25" x14ac:dyDescent="0.2">
      <c r="A73" s="365" t="s">
        <v>1259</v>
      </c>
      <c r="B73" s="366" t="s">
        <v>1159</v>
      </c>
      <c r="C73" s="367">
        <v>4958.4725376000006</v>
      </c>
      <c r="D73" s="368">
        <v>3.7845115279390279E-3</v>
      </c>
      <c r="E73" s="369">
        <v>0.72768850284581166</v>
      </c>
    </row>
    <row r="74" spans="1:5" s="143" customFormat="1" ht="25.5" x14ac:dyDescent="0.2">
      <c r="A74" s="365" t="s">
        <v>266</v>
      </c>
      <c r="B74" s="366" t="s">
        <v>268</v>
      </c>
      <c r="C74" s="367">
        <v>4868.0007994400003</v>
      </c>
      <c r="D74" s="368">
        <v>3.7154597517271288E-3</v>
      </c>
      <c r="E74" s="369">
        <v>0.73140396259753881</v>
      </c>
    </row>
    <row r="75" spans="1:5" s="143" customFormat="1" ht="25.5" x14ac:dyDescent="0.2">
      <c r="A75" s="365" t="s">
        <v>932</v>
      </c>
      <c r="B75" s="366" t="s">
        <v>934</v>
      </c>
      <c r="C75" s="367">
        <v>4849.9457160000002</v>
      </c>
      <c r="D75" s="368">
        <v>3.7016793645416723E-3</v>
      </c>
      <c r="E75" s="369">
        <v>0.7351056419620805</v>
      </c>
    </row>
    <row r="76" spans="1:5" s="143" customFormat="1" ht="25.5" x14ac:dyDescent="0.2">
      <c r="A76" s="365" t="s">
        <v>1017</v>
      </c>
      <c r="B76" s="366" t="s">
        <v>1018</v>
      </c>
      <c r="C76" s="367">
        <v>4760.9939780000004</v>
      </c>
      <c r="D76" s="368">
        <v>3.6337877153818786E-3</v>
      </c>
      <c r="E76" s="369">
        <v>0.73873942967746242</v>
      </c>
    </row>
    <row r="77" spans="1:5" s="143" customFormat="1" ht="38.25" x14ac:dyDescent="0.2">
      <c r="A77" s="365" t="s">
        <v>124</v>
      </c>
      <c r="B77" s="366" t="s">
        <v>126</v>
      </c>
      <c r="C77" s="367">
        <v>4537.4681879999998</v>
      </c>
      <c r="D77" s="368">
        <v>3.4631835781940724E-3</v>
      </c>
      <c r="E77" s="369">
        <v>0.74220261325565651</v>
      </c>
    </row>
    <row r="78" spans="1:5" s="143" customFormat="1" x14ac:dyDescent="0.2">
      <c r="A78" s="365" t="s">
        <v>314</v>
      </c>
      <c r="B78" s="366" t="s">
        <v>316</v>
      </c>
      <c r="C78" s="367">
        <v>4466.6030141999991</v>
      </c>
      <c r="D78" s="368">
        <v>3.409096343639111E-3</v>
      </c>
      <c r="E78" s="369">
        <v>0.74561170959929557</v>
      </c>
    </row>
    <row r="79" spans="1:5" s="143" customFormat="1" ht="38.25" x14ac:dyDescent="0.2">
      <c r="A79" s="365" t="s">
        <v>254</v>
      </c>
      <c r="B79" s="366" t="s">
        <v>256</v>
      </c>
      <c r="C79" s="367">
        <v>4419.675612</v>
      </c>
      <c r="D79" s="368">
        <v>3.3732794074242969E-3</v>
      </c>
      <c r="E79" s="369">
        <v>0.74898498900671984</v>
      </c>
    </row>
    <row r="80" spans="1:5" s="143" customFormat="1" x14ac:dyDescent="0.2">
      <c r="A80" s="365" t="s">
        <v>1132</v>
      </c>
      <c r="B80" s="366" t="s">
        <v>1134</v>
      </c>
      <c r="C80" s="367">
        <v>4337.9000000000005</v>
      </c>
      <c r="D80" s="368">
        <v>3.3108648747286972E-3</v>
      </c>
      <c r="E80" s="369">
        <v>0.75229585388144848</v>
      </c>
    </row>
    <row r="81" spans="1:5" s="170" customFormat="1" ht="25.5" x14ac:dyDescent="0.2">
      <c r="A81" s="365" t="s">
        <v>1284</v>
      </c>
      <c r="B81" s="366" t="s">
        <v>739</v>
      </c>
      <c r="C81" s="367">
        <v>4326.8569460000008</v>
      </c>
      <c r="D81" s="368">
        <v>3.3024363587190308E-3</v>
      </c>
      <c r="E81" s="369">
        <v>0.75559829024016756</v>
      </c>
    </row>
    <row r="82" spans="1:5" s="143" customFormat="1" ht="38.25" x14ac:dyDescent="0.2">
      <c r="A82" s="365" t="s">
        <v>1263</v>
      </c>
      <c r="B82" s="366" t="s">
        <v>612</v>
      </c>
      <c r="C82" s="367">
        <v>4316.9293520000001</v>
      </c>
      <c r="D82" s="368">
        <v>3.2948592079628655E-3</v>
      </c>
      <c r="E82" s="369">
        <v>0.75889314944813047</v>
      </c>
    </row>
    <row r="83" spans="1:5" s="143" customFormat="1" ht="25.5" x14ac:dyDescent="0.2">
      <c r="A83" s="365" t="s">
        <v>213</v>
      </c>
      <c r="B83" s="366" t="s">
        <v>215</v>
      </c>
      <c r="C83" s="367">
        <v>4294.7193040000002</v>
      </c>
      <c r="D83" s="368">
        <v>3.2779075798042546E-3</v>
      </c>
      <c r="E83" s="369">
        <v>0.76217105702793475</v>
      </c>
    </row>
    <row r="84" spans="1:5" s="170" customFormat="1" ht="38.25" x14ac:dyDescent="0.2">
      <c r="A84" s="365" t="s">
        <v>432</v>
      </c>
      <c r="B84" s="366" t="s">
        <v>434</v>
      </c>
      <c r="C84" s="367">
        <v>4248.5690056000003</v>
      </c>
      <c r="D84" s="368">
        <v>3.2426837613827126E-3</v>
      </c>
      <c r="E84" s="369">
        <v>0.76541374078931745</v>
      </c>
    </row>
    <row r="85" spans="1:5" s="143" customFormat="1" ht="25.5" x14ac:dyDescent="0.2">
      <c r="A85" s="365" t="s">
        <v>187</v>
      </c>
      <c r="B85" s="366" t="s">
        <v>189</v>
      </c>
      <c r="C85" s="367">
        <v>4170.6801519999999</v>
      </c>
      <c r="D85" s="368">
        <v>3.1832357636148692E-3</v>
      </c>
      <c r="E85" s="369">
        <v>0.76859697655293235</v>
      </c>
    </row>
    <row r="86" spans="1:5" s="143" customFormat="1" ht="25.5" x14ac:dyDescent="0.2">
      <c r="A86" s="365" t="s">
        <v>851</v>
      </c>
      <c r="B86" s="366" t="s">
        <v>853</v>
      </c>
      <c r="C86" s="367">
        <v>3986.3070080000002</v>
      </c>
      <c r="D86" s="368">
        <v>3.0425145468249721E-3</v>
      </c>
      <c r="E86" s="369">
        <v>0.77163949109975738</v>
      </c>
    </row>
    <row r="87" spans="1:5" s="143" customFormat="1" x14ac:dyDescent="0.2">
      <c r="A87" s="365" t="s">
        <v>364</v>
      </c>
      <c r="B87" s="366" t="s">
        <v>366</v>
      </c>
      <c r="C87" s="367">
        <v>3916.3138760400007</v>
      </c>
      <c r="D87" s="368">
        <v>2.9890928907059717E-3</v>
      </c>
      <c r="E87" s="369">
        <v>0.7746285839904633</v>
      </c>
    </row>
    <row r="88" spans="1:5" s="170" customFormat="1" x14ac:dyDescent="0.2">
      <c r="A88" s="365" t="s">
        <v>491</v>
      </c>
      <c r="B88" s="366" t="s">
        <v>493</v>
      </c>
      <c r="C88" s="367">
        <v>3875.0822604800005</v>
      </c>
      <c r="D88" s="368">
        <v>2.9576232146678143E-3</v>
      </c>
      <c r="E88" s="369">
        <v>0.77758620720513116</v>
      </c>
    </row>
    <row r="89" spans="1:5" s="143" customFormat="1" x14ac:dyDescent="0.2">
      <c r="A89" s="365" t="s">
        <v>1043</v>
      </c>
      <c r="B89" s="366" t="s">
        <v>1044</v>
      </c>
      <c r="C89" s="367">
        <v>3869.5733753600002</v>
      </c>
      <c r="D89" s="368">
        <v>2.9534186054691871E-3</v>
      </c>
      <c r="E89" s="369">
        <v>0.78053962581060032</v>
      </c>
    </row>
    <row r="90" spans="1:5" s="143" customFormat="1" ht="25.5" x14ac:dyDescent="0.2">
      <c r="A90" s="365" t="s">
        <v>127</v>
      </c>
      <c r="B90" s="366" t="s">
        <v>128</v>
      </c>
      <c r="C90" s="367">
        <v>3824.8394632799996</v>
      </c>
      <c r="D90" s="368">
        <v>2.9192758317273131E-3</v>
      </c>
      <c r="E90" s="369">
        <v>0.78345890164232768</v>
      </c>
    </row>
    <row r="91" spans="1:5" s="143" customFormat="1" ht="38.25" x14ac:dyDescent="0.2">
      <c r="A91" s="365" t="s">
        <v>218</v>
      </c>
      <c r="B91" s="366" t="s">
        <v>220</v>
      </c>
      <c r="C91" s="367">
        <v>3811.6383660000001</v>
      </c>
      <c r="D91" s="368">
        <v>2.9092002077405394E-3</v>
      </c>
      <c r="E91" s="369">
        <v>0.78636810185006822</v>
      </c>
    </row>
    <row r="92" spans="1:5" s="143" customFormat="1" ht="25.5" x14ac:dyDescent="0.2">
      <c r="A92" s="365" t="s">
        <v>1095</v>
      </c>
      <c r="B92" s="366" t="s">
        <v>1096</v>
      </c>
      <c r="C92" s="367">
        <v>3753.6840220000004</v>
      </c>
      <c r="D92" s="368">
        <v>2.8649670530141642E-3</v>
      </c>
      <c r="E92" s="369">
        <v>0.78923306890308242</v>
      </c>
    </row>
    <row r="93" spans="1:5" s="143" customFormat="1" ht="38.25" x14ac:dyDescent="0.2">
      <c r="A93" s="365" t="s">
        <v>448</v>
      </c>
      <c r="B93" s="366" t="s">
        <v>449</v>
      </c>
      <c r="C93" s="367">
        <v>3680.5897873000004</v>
      </c>
      <c r="D93" s="368">
        <v>2.809178506894289E-3</v>
      </c>
      <c r="E93" s="369">
        <v>0.79204224740997675</v>
      </c>
    </row>
    <row r="94" spans="1:5" s="143" customFormat="1" x14ac:dyDescent="0.2">
      <c r="A94" s="365" t="s">
        <v>915</v>
      </c>
      <c r="B94" s="366" t="s">
        <v>917</v>
      </c>
      <c r="C94" s="367">
        <v>3609.53734016</v>
      </c>
      <c r="D94" s="368">
        <v>2.7549483375728791E-3</v>
      </c>
      <c r="E94" s="369">
        <v>0.79479719574754959</v>
      </c>
    </row>
    <row r="95" spans="1:5" s="155" customFormat="1" ht="25.5" x14ac:dyDescent="0.2">
      <c r="A95" s="365" t="s">
        <v>959</v>
      </c>
      <c r="B95" s="366" t="s">
        <v>960</v>
      </c>
      <c r="C95" s="367">
        <v>3551.7733680000001</v>
      </c>
      <c r="D95" s="368">
        <v>2.7108604825164346E-3</v>
      </c>
      <c r="E95" s="369">
        <v>0.79750805623006604</v>
      </c>
    </row>
    <row r="96" spans="1:5" s="170" customFormat="1" x14ac:dyDescent="0.2">
      <c r="A96" s="365" t="s">
        <v>1081</v>
      </c>
      <c r="B96" s="366" t="s">
        <v>1082</v>
      </c>
      <c r="C96" s="367">
        <v>3525.4733000000001</v>
      </c>
      <c r="D96" s="368">
        <v>2.6907871817616509E-3</v>
      </c>
      <c r="E96" s="369">
        <v>0.80019884341182768</v>
      </c>
    </row>
    <row r="97" spans="1:5" s="143" customFormat="1" ht="25.5" x14ac:dyDescent="0.2">
      <c r="A97" s="365" t="s">
        <v>381</v>
      </c>
      <c r="B97" s="366" t="s">
        <v>383</v>
      </c>
      <c r="C97" s="367">
        <v>3518.9044800000006</v>
      </c>
      <c r="D97" s="368">
        <v>2.6857735863799193E-3</v>
      </c>
      <c r="E97" s="369">
        <v>0.80288461699820757</v>
      </c>
    </row>
    <row r="98" spans="1:5" s="143" customFormat="1" ht="38.25" x14ac:dyDescent="0.2">
      <c r="A98" s="365" t="s">
        <v>351</v>
      </c>
      <c r="B98" s="366" t="s">
        <v>353</v>
      </c>
      <c r="C98" s="367">
        <v>3479.4295900000002</v>
      </c>
      <c r="D98" s="368">
        <v>2.6556447160198879E-3</v>
      </c>
      <c r="E98" s="369">
        <v>0.80554026171422743</v>
      </c>
    </row>
    <row r="99" spans="1:5" s="143" customFormat="1" ht="51" x14ac:dyDescent="0.2">
      <c r="A99" s="365" t="s">
        <v>202</v>
      </c>
      <c r="B99" s="366" t="s">
        <v>204</v>
      </c>
      <c r="C99" s="367">
        <v>3454.1582240000002</v>
      </c>
      <c r="D99" s="368">
        <v>2.6363565632211111E-3</v>
      </c>
      <c r="E99" s="369">
        <v>0.80817661827744858</v>
      </c>
    </row>
    <row r="100" spans="1:5" s="143" customFormat="1" ht="38.25" x14ac:dyDescent="0.2">
      <c r="A100" s="365" t="s">
        <v>604</v>
      </c>
      <c r="B100" s="366" t="s">
        <v>1235</v>
      </c>
      <c r="C100" s="367">
        <v>3372.0231860000004</v>
      </c>
      <c r="D100" s="368">
        <v>2.5736677017216053E-3</v>
      </c>
      <c r="E100" s="369">
        <v>0.8107502859791702</v>
      </c>
    </row>
    <row r="101" spans="1:5" s="143" customFormat="1" ht="38.25" x14ac:dyDescent="0.2">
      <c r="A101" s="365" t="s">
        <v>378</v>
      </c>
      <c r="B101" s="366" t="s">
        <v>380</v>
      </c>
      <c r="C101" s="367">
        <v>3342.8105280000004</v>
      </c>
      <c r="D101" s="368">
        <v>2.5513713916937896E-3</v>
      </c>
      <c r="E101" s="369">
        <v>0.81330165737086402</v>
      </c>
    </row>
    <row r="102" spans="1:5" s="143" customFormat="1" x14ac:dyDescent="0.2">
      <c r="A102" s="365" t="s">
        <v>322</v>
      </c>
      <c r="B102" s="366" t="s">
        <v>325</v>
      </c>
      <c r="C102" s="367">
        <v>3322.6925872000002</v>
      </c>
      <c r="D102" s="368">
        <v>2.5360165463661904E-3</v>
      </c>
      <c r="E102" s="369">
        <v>0.81583767391723017</v>
      </c>
    </row>
    <row r="103" spans="1:5" s="143" customFormat="1" ht="25.5" x14ac:dyDescent="0.2">
      <c r="A103" s="365" t="s">
        <v>429</v>
      </c>
      <c r="B103" s="366" t="s">
        <v>431</v>
      </c>
      <c r="C103" s="367">
        <v>3231.7766480800001</v>
      </c>
      <c r="D103" s="368">
        <v>2.4666257375911193E-3</v>
      </c>
      <c r="E103" s="369">
        <v>0.81830429965482132</v>
      </c>
    </row>
    <row r="104" spans="1:5" s="143" customFormat="1" ht="51" x14ac:dyDescent="0.2">
      <c r="A104" s="365" t="s">
        <v>613</v>
      </c>
      <c r="B104" s="366" t="s">
        <v>609</v>
      </c>
      <c r="C104" s="367">
        <v>3217.2097320000003</v>
      </c>
      <c r="D104" s="368">
        <v>2.4555076641495019E-3</v>
      </c>
      <c r="E104" s="369">
        <v>0.8207598073189708</v>
      </c>
    </row>
    <row r="105" spans="1:5" s="143" customFormat="1" ht="25.5" x14ac:dyDescent="0.2">
      <c r="A105" s="365" t="s">
        <v>536</v>
      </c>
      <c r="B105" s="366" t="s">
        <v>1262</v>
      </c>
      <c r="C105" s="367">
        <v>3043.4210640000001</v>
      </c>
      <c r="D105" s="368">
        <v>2.3228649576539427E-3</v>
      </c>
      <c r="E105" s="369">
        <v>0.82308267227662479</v>
      </c>
    </row>
    <row r="106" spans="1:5" s="143" customFormat="1" ht="25.5" x14ac:dyDescent="0.2">
      <c r="A106" s="365" t="s">
        <v>50</v>
      </c>
      <c r="B106" s="366" t="s">
        <v>1251</v>
      </c>
      <c r="C106" s="367">
        <v>2997.4492391999997</v>
      </c>
      <c r="D106" s="368">
        <v>2.2877773576729602E-3</v>
      </c>
      <c r="E106" s="369">
        <v>0.82537044963429773</v>
      </c>
    </row>
    <row r="107" spans="1:5" s="143" customFormat="1" x14ac:dyDescent="0.2">
      <c r="A107" s="365" t="s">
        <v>860</v>
      </c>
      <c r="B107" s="366" t="s">
        <v>862</v>
      </c>
      <c r="C107" s="367">
        <v>2936.8822399999999</v>
      </c>
      <c r="D107" s="368">
        <v>2.2415501163306054E-3</v>
      </c>
      <c r="E107" s="369">
        <v>0.82761199975062838</v>
      </c>
    </row>
    <row r="108" spans="1:5" s="143" customFormat="1" x14ac:dyDescent="0.2">
      <c r="A108" s="365" t="s">
        <v>1030</v>
      </c>
      <c r="B108" s="366" t="s">
        <v>1032</v>
      </c>
      <c r="C108" s="367">
        <v>2906.4921520000003</v>
      </c>
      <c r="D108" s="368">
        <v>2.2183551429796494E-3</v>
      </c>
      <c r="E108" s="369">
        <v>0.82983035489360801</v>
      </c>
    </row>
    <row r="109" spans="1:5" s="143" customFormat="1" ht="25.5" x14ac:dyDescent="0.2">
      <c r="A109" s="365" t="s">
        <v>821</v>
      </c>
      <c r="B109" s="366" t="s">
        <v>823</v>
      </c>
      <c r="C109" s="367">
        <v>2855.26775</v>
      </c>
      <c r="D109" s="368">
        <v>2.1792585586160674E-3</v>
      </c>
      <c r="E109" s="369">
        <v>0.83200961345222413</v>
      </c>
    </row>
    <row r="110" spans="1:5" s="143" customFormat="1" ht="25.5" x14ac:dyDescent="0.2">
      <c r="A110" s="365" t="s">
        <v>779</v>
      </c>
      <c r="B110" s="366" t="s">
        <v>781</v>
      </c>
      <c r="C110" s="367">
        <v>2828.9304999999999</v>
      </c>
      <c r="D110" s="368">
        <v>2.1591568790195002E-3</v>
      </c>
      <c r="E110" s="369">
        <v>0.83416877033124359</v>
      </c>
    </row>
    <row r="111" spans="1:5" s="170" customFormat="1" ht="51" x14ac:dyDescent="0.2">
      <c r="A111" s="365" t="s">
        <v>199</v>
      </c>
      <c r="B111" s="366" t="s">
        <v>201</v>
      </c>
      <c r="C111" s="367">
        <v>2827.0714000000003</v>
      </c>
      <c r="D111" s="368">
        <v>2.1577379369303309E-3</v>
      </c>
      <c r="E111" s="369">
        <v>0.8363265082681739</v>
      </c>
    </row>
    <row r="112" spans="1:5" s="161" customFormat="1" ht="25.5" x14ac:dyDescent="0.2">
      <c r="A112" s="365" t="s">
        <v>485</v>
      </c>
      <c r="B112" s="366" t="s">
        <v>487</v>
      </c>
      <c r="C112" s="367">
        <v>2741.9122259999999</v>
      </c>
      <c r="D112" s="368">
        <v>2.0927409296324423E-3</v>
      </c>
      <c r="E112" s="369">
        <v>0.8384192491978063</v>
      </c>
    </row>
    <row r="113" spans="1:5" s="143" customFormat="1" ht="63.75" x14ac:dyDescent="0.2">
      <c r="A113" s="365" t="s">
        <v>581</v>
      </c>
      <c r="B113" s="366" t="s">
        <v>583</v>
      </c>
      <c r="C113" s="367">
        <v>2670.4979980000003</v>
      </c>
      <c r="D113" s="368">
        <v>2.0382346341804806E-3</v>
      </c>
      <c r="E113" s="369">
        <v>0.84045748383198682</v>
      </c>
    </row>
    <row r="114" spans="1:5" s="143" customFormat="1" ht="25.5" x14ac:dyDescent="0.2">
      <c r="A114" s="365" t="s">
        <v>452</v>
      </c>
      <c r="B114" s="366" t="s">
        <v>454</v>
      </c>
      <c r="C114" s="367">
        <v>2587.9088438400004</v>
      </c>
      <c r="D114" s="368">
        <v>1.9751991724266602E-3</v>
      </c>
      <c r="E114" s="369">
        <v>0.84243268300441343</v>
      </c>
    </row>
    <row r="115" spans="1:5" s="143" customFormat="1" ht="25.5" x14ac:dyDescent="0.2">
      <c r="A115" s="365" t="s">
        <v>523</v>
      </c>
      <c r="B115" s="366" t="s">
        <v>525</v>
      </c>
      <c r="C115" s="367">
        <v>2551.4616841000006</v>
      </c>
      <c r="D115" s="368">
        <v>1.9473811911530506E-3</v>
      </c>
      <c r="E115" s="369">
        <v>0.84438006419556644</v>
      </c>
    </row>
    <row r="116" spans="1:5" s="143" customFormat="1" x14ac:dyDescent="0.2">
      <c r="A116" s="365" t="s">
        <v>285</v>
      </c>
      <c r="B116" s="366" t="s">
        <v>287</v>
      </c>
      <c r="C116" s="367">
        <v>2535.4988318000001</v>
      </c>
      <c r="D116" s="368">
        <v>1.9351976813947449E-3</v>
      </c>
      <c r="E116" s="369">
        <v>0.84631526187696116</v>
      </c>
    </row>
    <row r="117" spans="1:5" s="143" customFormat="1" x14ac:dyDescent="0.2">
      <c r="A117" s="365" t="s">
        <v>918</v>
      </c>
      <c r="B117" s="366" t="s">
        <v>920</v>
      </c>
      <c r="C117" s="367">
        <v>2522.1790000000001</v>
      </c>
      <c r="D117" s="368">
        <v>1.9250314343065423E-3</v>
      </c>
      <c r="E117" s="369">
        <v>0.84824029331126771</v>
      </c>
    </row>
    <row r="118" spans="1:5" s="143" customFormat="1" ht="25.5" x14ac:dyDescent="0.2">
      <c r="A118" s="365" t="s">
        <v>1039</v>
      </c>
      <c r="B118" s="366" t="s">
        <v>1040</v>
      </c>
      <c r="C118" s="367">
        <v>2497.0055465999999</v>
      </c>
      <c r="D118" s="368">
        <v>1.9058180124577951E-3</v>
      </c>
      <c r="E118" s="369">
        <v>0.85014611132372553</v>
      </c>
    </row>
    <row r="119" spans="1:5" s="143" customFormat="1" ht="38.25" x14ac:dyDescent="0.2">
      <c r="A119" s="365" t="s">
        <v>1283</v>
      </c>
      <c r="B119" s="366" t="s">
        <v>736</v>
      </c>
      <c r="C119" s="367">
        <v>2471.3953286400001</v>
      </c>
      <c r="D119" s="368">
        <v>1.8862712338142329E-3</v>
      </c>
      <c r="E119" s="369">
        <v>0.85203238255753977</v>
      </c>
    </row>
    <row r="120" spans="1:5" s="161" customFormat="1" x14ac:dyDescent="0.2">
      <c r="A120" s="365" t="s">
        <v>97</v>
      </c>
      <c r="B120" s="366" t="s">
        <v>99</v>
      </c>
      <c r="C120" s="367">
        <v>2403.4444800000001</v>
      </c>
      <c r="D120" s="368">
        <v>1.8344083328782541E-3</v>
      </c>
      <c r="E120" s="369">
        <v>0.85386679089041806</v>
      </c>
    </row>
    <row r="121" spans="1:5" s="143" customFormat="1" ht="25.5" x14ac:dyDescent="0.2">
      <c r="A121" s="365" t="s">
        <v>592</v>
      </c>
      <c r="B121" s="366" t="s">
        <v>1234</v>
      </c>
      <c r="C121" s="367">
        <v>2380.292488</v>
      </c>
      <c r="D121" s="368">
        <v>1.8167377740611306E-3</v>
      </c>
      <c r="E121" s="369">
        <v>0.85568352866447916</v>
      </c>
    </row>
    <row r="122" spans="1:5" s="143" customFormat="1" ht="25.5" x14ac:dyDescent="0.2">
      <c r="A122" s="365" t="s">
        <v>607</v>
      </c>
      <c r="B122" s="366" t="s">
        <v>603</v>
      </c>
      <c r="C122" s="367">
        <v>2353.1000520000002</v>
      </c>
      <c r="D122" s="368">
        <v>1.7959833811035456E-3</v>
      </c>
      <c r="E122" s="369">
        <v>0.8574795120455827</v>
      </c>
    </row>
    <row r="123" spans="1:5" s="143" customFormat="1" ht="25.5" x14ac:dyDescent="0.2">
      <c r="A123" s="365" t="s">
        <v>872</v>
      </c>
      <c r="B123" s="366" t="s">
        <v>874</v>
      </c>
      <c r="C123" s="367">
        <v>2348.1050221200003</v>
      </c>
      <c r="D123" s="368">
        <v>1.7921709674983653E-3</v>
      </c>
      <c r="E123" s="369">
        <v>0.8592716830130811</v>
      </c>
    </row>
    <row r="124" spans="1:5" s="143" customFormat="1" x14ac:dyDescent="0.2">
      <c r="A124" s="365" t="s">
        <v>952</v>
      </c>
      <c r="B124" s="366" t="s">
        <v>954</v>
      </c>
      <c r="C124" s="367">
        <v>2314.7282279999999</v>
      </c>
      <c r="D124" s="368">
        <v>1.7666964163830883E-3</v>
      </c>
      <c r="E124" s="369">
        <v>0.86103837942946415</v>
      </c>
    </row>
    <row r="125" spans="1:5" s="143" customFormat="1" x14ac:dyDescent="0.2">
      <c r="A125" s="365" t="s">
        <v>1293</v>
      </c>
      <c r="B125" s="366" t="s">
        <v>764</v>
      </c>
      <c r="C125" s="367">
        <v>2236.6212400000004</v>
      </c>
      <c r="D125" s="368">
        <v>1.7070819294101164E-3</v>
      </c>
      <c r="E125" s="369">
        <v>0.86274546135887431</v>
      </c>
    </row>
    <row r="126" spans="1:5" s="143" customFormat="1" x14ac:dyDescent="0.2">
      <c r="A126" s="365" t="s">
        <v>22</v>
      </c>
      <c r="B126" s="366" t="s">
        <v>25</v>
      </c>
      <c r="C126" s="367">
        <v>2222.7399600000003</v>
      </c>
      <c r="D126" s="368">
        <v>1.6964871618109845E-3</v>
      </c>
      <c r="E126" s="369">
        <v>0.86444194852068534</v>
      </c>
    </row>
    <row r="127" spans="1:5" s="143" customFormat="1" x14ac:dyDescent="0.2">
      <c r="A127" s="365" t="s">
        <v>502</v>
      </c>
      <c r="B127" s="366" t="s">
        <v>504</v>
      </c>
      <c r="C127" s="367">
        <v>2204.7225543199997</v>
      </c>
      <c r="D127" s="368">
        <v>1.682735531851868E-3</v>
      </c>
      <c r="E127" s="369">
        <v>0.86612468405253717</v>
      </c>
    </row>
    <row r="128" spans="1:5" s="143" customFormat="1" ht="24.75" customHeight="1" x14ac:dyDescent="0.2">
      <c r="A128" s="365" t="s">
        <v>424</v>
      </c>
      <c r="B128" s="366" t="s">
        <v>426</v>
      </c>
      <c r="C128" s="367">
        <v>2155.4405400000001</v>
      </c>
      <c r="D128" s="368">
        <v>1.6451214581830506E-3</v>
      </c>
      <c r="E128" s="369">
        <v>0.86776980551072025</v>
      </c>
    </row>
    <row r="129" spans="1:5" s="170" customFormat="1" ht="25.5" x14ac:dyDescent="0.2">
      <c r="A129" s="365" t="s">
        <v>790</v>
      </c>
      <c r="B129" s="366" t="s">
        <v>792</v>
      </c>
      <c r="C129" s="367">
        <v>2141.7687185999998</v>
      </c>
      <c r="D129" s="368">
        <v>1.6346865580592982E-3</v>
      </c>
      <c r="E129" s="369">
        <v>0.86940449206877957</v>
      </c>
    </row>
    <row r="130" spans="1:5" s="143" customFormat="1" ht="25.5" x14ac:dyDescent="0.2">
      <c r="A130" s="365" t="s">
        <v>984</v>
      </c>
      <c r="B130" s="366" t="s">
        <v>986</v>
      </c>
      <c r="C130" s="367">
        <v>2134.0980720000002</v>
      </c>
      <c r="D130" s="368">
        <v>1.6288320029993854E-3</v>
      </c>
      <c r="E130" s="369">
        <v>0.87103332407177891</v>
      </c>
    </row>
    <row r="131" spans="1:5" s="143" customFormat="1" ht="38.25" x14ac:dyDescent="0.2">
      <c r="A131" s="365" t="s">
        <v>238</v>
      </c>
      <c r="B131" s="366" t="s">
        <v>240</v>
      </c>
      <c r="C131" s="367">
        <v>2108.6160080000004</v>
      </c>
      <c r="D131" s="368">
        <v>1.6093830367638364E-3</v>
      </c>
      <c r="E131" s="369">
        <v>0.87264270710854275</v>
      </c>
    </row>
    <row r="132" spans="1:5" s="155" customFormat="1" ht="25.5" x14ac:dyDescent="0.2">
      <c r="A132" s="365" t="s">
        <v>413</v>
      </c>
      <c r="B132" s="366" t="s">
        <v>415</v>
      </c>
      <c r="C132" s="367">
        <v>2098.663626</v>
      </c>
      <c r="D132" s="368">
        <v>1.6017869667798157E-3</v>
      </c>
      <c r="E132" s="369">
        <v>0.87424449407532256</v>
      </c>
    </row>
    <row r="133" spans="1:5" s="143" customFormat="1" x14ac:dyDescent="0.2">
      <c r="A133" s="365" t="s">
        <v>308</v>
      </c>
      <c r="B133" s="366" t="s">
        <v>310</v>
      </c>
      <c r="C133" s="367">
        <v>2096.4568743000004</v>
      </c>
      <c r="D133" s="368">
        <v>1.6001026825199719E-3</v>
      </c>
      <c r="E133" s="369">
        <v>0.87584459675784254</v>
      </c>
    </row>
    <row r="134" spans="1:5" s="143" customFormat="1" ht="25.5" x14ac:dyDescent="0.2">
      <c r="A134" s="365" t="s">
        <v>169</v>
      </c>
      <c r="B134" s="366" t="s">
        <v>171</v>
      </c>
      <c r="C134" s="367">
        <v>2069.5129379999998</v>
      </c>
      <c r="D134" s="368">
        <v>1.5795379548216389E-3</v>
      </c>
      <c r="E134" s="369">
        <v>0.87742413471266423</v>
      </c>
    </row>
    <row r="135" spans="1:5" s="143" customFormat="1" ht="51" x14ac:dyDescent="0.2">
      <c r="A135" s="365" t="s">
        <v>1264</v>
      </c>
      <c r="B135" s="366" t="s">
        <v>615</v>
      </c>
      <c r="C135" s="367">
        <v>2069.3518160000003</v>
      </c>
      <c r="D135" s="368">
        <v>1.5794149798405777E-3</v>
      </c>
      <c r="E135" s="369">
        <v>0.87900354969250483</v>
      </c>
    </row>
    <row r="136" spans="1:5" s="143" customFormat="1" ht="38.25" x14ac:dyDescent="0.2">
      <c r="A136" s="365" t="s">
        <v>839</v>
      </c>
      <c r="B136" s="366" t="s">
        <v>841</v>
      </c>
      <c r="C136" s="367">
        <v>1999.6851420000003</v>
      </c>
      <c r="D136" s="368">
        <v>1.5262424899524349E-3</v>
      </c>
      <c r="E136" s="369">
        <v>0.8805297921824573</v>
      </c>
    </row>
    <row r="137" spans="1:5" s="155" customFormat="1" ht="25.5" x14ac:dyDescent="0.2">
      <c r="A137" s="365" t="s">
        <v>175</v>
      </c>
      <c r="B137" s="366" t="s">
        <v>177</v>
      </c>
      <c r="C137" s="367">
        <v>1978.7516760000001</v>
      </c>
      <c r="D137" s="368">
        <v>1.5102652020283869E-3</v>
      </c>
      <c r="E137" s="369">
        <v>0.88204005738448565</v>
      </c>
    </row>
    <row r="138" spans="1:5" s="143" customFormat="1" x14ac:dyDescent="0.2">
      <c r="A138" s="365" t="s">
        <v>1286</v>
      </c>
      <c r="B138" s="366" t="s">
        <v>745</v>
      </c>
      <c r="C138" s="367">
        <v>1929.7755456</v>
      </c>
      <c r="D138" s="368">
        <v>1.4728845916313069E-3</v>
      </c>
      <c r="E138" s="369">
        <v>0.88351294197611696</v>
      </c>
    </row>
    <row r="139" spans="1:5" s="143" customFormat="1" x14ac:dyDescent="0.2">
      <c r="A139" s="365" t="s">
        <v>713</v>
      </c>
      <c r="B139" s="366" t="s">
        <v>715</v>
      </c>
      <c r="C139" s="367">
        <v>1929.2500399999999</v>
      </c>
      <c r="D139" s="368">
        <v>1.4724835040007683E-3</v>
      </c>
      <c r="E139" s="369">
        <v>0.88498542548011772</v>
      </c>
    </row>
    <row r="140" spans="1:5" s="143" customFormat="1" ht="38.25" x14ac:dyDescent="0.2">
      <c r="A140" s="365" t="s">
        <v>224</v>
      </c>
      <c r="B140" s="366" t="s">
        <v>226</v>
      </c>
      <c r="C140" s="367">
        <v>1918.6730004000001</v>
      </c>
      <c r="D140" s="368">
        <v>1.4644106694747872E-3</v>
      </c>
      <c r="E140" s="369">
        <v>0.8864498361495925</v>
      </c>
    </row>
    <row r="141" spans="1:5" s="143" customFormat="1" ht="38.25" x14ac:dyDescent="0.2">
      <c r="A141" s="365" t="s">
        <v>924</v>
      </c>
      <c r="B141" s="366" t="s">
        <v>926</v>
      </c>
      <c r="C141" s="367">
        <v>1897.5588298800003</v>
      </c>
      <c r="D141" s="368">
        <v>1.4482954603796722E-3</v>
      </c>
      <c r="E141" s="369">
        <v>0.88789813160997222</v>
      </c>
    </row>
    <row r="142" spans="1:5" s="143" customFormat="1" x14ac:dyDescent="0.2">
      <c r="A142" s="365" t="s">
        <v>275</v>
      </c>
      <c r="B142" s="366" t="s">
        <v>1253</v>
      </c>
      <c r="C142" s="367">
        <v>1895.7862399999999</v>
      </c>
      <c r="D142" s="368">
        <v>1.4469425463957185E-3</v>
      </c>
      <c r="E142" s="369">
        <v>0.88934507415636799</v>
      </c>
    </row>
    <row r="143" spans="1:5" s="155" customFormat="1" x14ac:dyDescent="0.2">
      <c r="A143" s="365" t="s">
        <v>129</v>
      </c>
      <c r="B143" s="366" t="s">
        <v>131</v>
      </c>
      <c r="C143" s="367">
        <v>1855.08037792</v>
      </c>
      <c r="D143" s="368">
        <v>1.4158741471803787E-3</v>
      </c>
      <c r="E143" s="369">
        <v>0.89076094830354835</v>
      </c>
    </row>
    <row r="144" spans="1:5" s="143" customFormat="1" ht="25.5" x14ac:dyDescent="0.2">
      <c r="A144" s="365" t="s">
        <v>540</v>
      </c>
      <c r="B144" s="366" t="s">
        <v>525</v>
      </c>
      <c r="C144" s="367">
        <v>1839.5050860000001</v>
      </c>
      <c r="D144" s="368">
        <v>1.4039864395495956E-3</v>
      </c>
      <c r="E144" s="369">
        <v>0.89216493474309799</v>
      </c>
    </row>
    <row r="145" spans="1:5" s="143" customFormat="1" ht="25.5" x14ac:dyDescent="0.2">
      <c r="A145" s="365" t="s">
        <v>812</v>
      </c>
      <c r="B145" s="366" t="s">
        <v>814</v>
      </c>
      <c r="C145" s="367">
        <v>1837.8504870000002</v>
      </c>
      <c r="D145" s="368">
        <v>1.402723581090235E-3</v>
      </c>
      <c r="E145" s="369">
        <v>0.89356765832418827</v>
      </c>
    </row>
    <row r="146" spans="1:5" s="143" customFormat="1" x14ac:dyDescent="0.2">
      <c r="A146" s="365" t="s">
        <v>1070</v>
      </c>
      <c r="B146" s="366" t="s">
        <v>1062</v>
      </c>
      <c r="C146" s="367">
        <v>1766.7855219200003</v>
      </c>
      <c r="D146" s="368">
        <v>1.3484838575587581E-3</v>
      </c>
      <c r="E146" s="369">
        <v>0.89491614218174709</v>
      </c>
    </row>
    <row r="147" spans="1:5" s="143" customFormat="1" x14ac:dyDescent="0.2">
      <c r="A147" s="365" t="s">
        <v>520</v>
      </c>
      <c r="B147" s="366" t="s">
        <v>522</v>
      </c>
      <c r="C147" s="367">
        <v>1766.1109165000005</v>
      </c>
      <c r="D147" s="368">
        <v>1.3479689707726684E-3</v>
      </c>
      <c r="E147" s="369">
        <v>0.8962641111525198</v>
      </c>
    </row>
    <row r="148" spans="1:5" s="143" customFormat="1" ht="25.5" x14ac:dyDescent="0.2">
      <c r="A148" s="365" t="s">
        <v>670</v>
      </c>
      <c r="B148" s="366" t="s">
        <v>1265</v>
      </c>
      <c r="C148" s="367">
        <v>1748.1737000000001</v>
      </c>
      <c r="D148" s="368">
        <v>1.3342785445156649E-3</v>
      </c>
      <c r="E148" s="369">
        <v>0.89759838969703543</v>
      </c>
    </row>
    <row r="149" spans="1:5" s="143" customFormat="1" x14ac:dyDescent="0.2">
      <c r="A149" s="365" t="s">
        <v>100</v>
      </c>
      <c r="B149" s="366" t="s">
        <v>102</v>
      </c>
      <c r="C149" s="367">
        <v>1744.0836800000002</v>
      </c>
      <c r="D149" s="368">
        <v>1.3311568719194921E-3</v>
      </c>
      <c r="E149" s="369">
        <v>0.89892954656895496</v>
      </c>
    </row>
    <row r="150" spans="1:5" s="143" customFormat="1" x14ac:dyDescent="0.2">
      <c r="A150" s="365" t="s">
        <v>358</v>
      </c>
      <c r="B150" s="366" t="s">
        <v>1257</v>
      </c>
      <c r="C150" s="367">
        <v>1729.1117280000003</v>
      </c>
      <c r="D150" s="368">
        <v>1.3197296582947145E-3</v>
      </c>
      <c r="E150" s="369">
        <v>0.90024927622724971</v>
      </c>
    </row>
    <row r="151" spans="1:5" s="143" customFormat="1" ht="25.5" x14ac:dyDescent="0.2">
      <c r="A151" s="365" t="s">
        <v>541</v>
      </c>
      <c r="B151" s="366" t="s">
        <v>543</v>
      </c>
      <c r="C151" s="367">
        <v>1717.3126399999999</v>
      </c>
      <c r="D151" s="368">
        <v>1.310724105835452E-3</v>
      </c>
      <c r="E151" s="369">
        <v>0.90156000033308514</v>
      </c>
    </row>
    <row r="152" spans="1:5" s="143" customFormat="1" x14ac:dyDescent="0.2">
      <c r="A152" s="365" t="s">
        <v>390</v>
      </c>
      <c r="B152" s="366" t="s">
        <v>392</v>
      </c>
      <c r="C152" s="367">
        <v>1704.274152</v>
      </c>
      <c r="D152" s="368">
        <v>1.3007725919834104E-3</v>
      </c>
      <c r="E152" s="369">
        <v>0.9028607729250685</v>
      </c>
    </row>
    <row r="153" spans="1:5" s="143" customFormat="1" x14ac:dyDescent="0.2">
      <c r="A153" s="365" t="s">
        <v>87</v>
      </c>
      <c r="B153" s="366" t="s">
        <v>1252</v>
      </c>
      <c r="C153" s="367">
        <v>1691.7624090000002</v>
      </c>
      <c r="D153" s="368">
        <v>1.2912231117233001E-3</v>
      </c>
      <c r="E153" s="369">
        <v>0.90415199603679175</v>
      </c>
    </row>
    <row r="154" spans="1:5" s="143" customFormat="1" x14ac:dyDescent="0.2">
      <c r="A154" s="365" t="s">
        <v>329</v>
      </c>
      <c r="B154" s="366" t="s">
        <v>334</v>
      </c>
      <c r="C154" s="367">
        <v>1690.63058892</v>
      </c>
      <c r="D154" s="368">
        <v>1.2903592597794137E-3</v>
      </c>
      <c r="E154" s="369">
        <v>0.90544235529657113</v>
      </c>
    </row>
    <row r="155" spans="1:5" s="143" customFormat="1" ht="25.5" x14ac:dyDescent="0.2">
      <c r="A155" s="365" t="s">
        <v>181</v>
      </c>
      <c r="B155" s="366" t="s">
        <v>183</v>
      </c>
      <c r="C155" s="367">
        <v>1688.856016</v>
      </c>
      <c r="D155" s="368">
        <v>1.2890048322572317E-3</v>
      </c>
      <c r="E155" s="369">
        <v>0.90673136012882838</v>
      </c>
    </row>
    <row r="156" spans="1:5" s="143" customFormat="1" ht="25.5" x14ac:dyDescent="0.2">
      <c r="A156" s="365" t="s">
        <v>1089</v>
      </c>
      <c r="B156" s="366" t="s">
        <v>1042</v>
      </c>
      <c r="C156" s="367">
        <v>1688.3602559999997</v>
      </c>
      <c r="D156" s="368">
        <v>1.2886264477001198E-3</v>
      </c>
      <c r="E156" s="369">
        <v>0.90801998657652849</v>
      </c>
    </row>
    <row r="157" spans="1:5" s="143" customFormat="1" x14ac:dyDescent="0.2">
      <c r="A157" s="365" t="s">
        <v>132</v>
      </c>
      <c r="B157" s="366" t="s">
        <v>133</v>
      </c>
      <c r="C157" s="367">
        <v>1660.3954259199998</v>
      </c>
      <c r="D157" s="368">
        <v>1.2672825316025545E-3</v>
      </c>
      <c r="E157" s="369">
        <v>0.90928726910813107</v>
      </c>
    </row>
    <row r="158" spans="1:5" s="143" customFormat="1" x14ac:dyDescent="0.2">
      <c r="A158" s="365" t="s">
        <v>701</v>
      </c>
      <c r="B158" s="366" t="s">
        <v>703</v>
      </c>
      <c r="C158" s="367">
        <v>1559.8592639999999</v>
      </c>
      <c r="D158" s="368">
        <v>1.1905491704967282E-3</v>
      </c>
      <c r="E158" s="369">
        <v>0.91047781827862784</v>
      </c>
    </row>
    <row r="159" spans="1:5" s="155" customFormat="1" ht="38.25" x14ac:dyDescent="0.2">
      <c r="A159" s="365" t="s">
        <v>902</v>
      </c>
      <c r="B159" s="366" t="s">
        <v>904</v>
      </c>
      <c r="C159" s="367">
        <v>1540.1775920000002</v>
      </c>
      <c r="D159" s="368">
        <v>1.175527303579388E-3</v>
      </c>
      <c r="E159" s="369">
        <v>0.91165334558220723</v>
      </c>
    </row>
    <row r="160" spans="1:5" s="143" customFormat="1" x14ac:dyDescent="0.2">
      <c r="A160" s="365" t="s">
        <v>961</v>
      </c>
      <c r="B160" s="366" t="s">
        <v>963</v>
      </c>
      <c r="C160" s="367">
        <v>1535.164219</v>
      </c>
      <c r="D160" s="368">
        <v>1.1717008897455942E-3</v>
      </c>
      <c r="E160" s="369">
        <v>0.91282504647195284</v>
      </c>
    </row>
    <row r="161" spans="1:5" s="143" customFormat="1" ht="25.5" x14ac:dyDescent="0.2">
      <c r="A161" s="365" t="s">
        <v>801</v>
      </c>
      <c r="B161" s="366" t="s">
        <v>803</v>
      </c>
      <c r="C161" s="367">
        <v>1533.80310992</v>
      </c>
      <c r="D161" s="368">
        <v>1.1706620349440436E-3</v>
      </c>
      <c r="E161" s="369">
        <v>0.91399570850689693</v>
      </c>
    </row>
    <row r="162" spans="1:5" s="143" customFormat="1" x14ac:dyDescent="0.2">
      <c r="A162" s="365" t="s">
        <v>460</v>
      </c>
      <c r="B162" s="366" t="s">
        <v>462</v>
      </c>
      <c r="C162" s="367">
        <v>1503.7050245600005</v>
      </c>
      <c r="D162" s="368">
        <v>1.1476899300972264E-3</v>
      </c>
      <c r="E162" s="369">
        <v>0.9151433984369941</v>
      </c>
    </row>
    <row r="163" spans="1:5" s="143" customFormat="1" ht="25.5" x14ac:dyDescent="0.2">
      <c r="A163" s="365" t="s">
        <v>854</v>
      </c>
      <c r="B163" s="366" t="s">
        <v>856</v>
      </c>
      <c r="C163" s="367">
        <v>1501.880132</v>
      </c>
      <c r="D163" s="368">
        <v>1.1462970965424972E-3</v>
      </c>
      <c r="E163" s="369">
        <v>0.91628969553353656</v>
      </c>
    </row>
    <row r="164" spans="1:5" s="143" customFormat="1" ht="38.25" x14ac:dyDescent="0.2">
      <c r="A164" s="365" t="s">
        <v>471</v>
      </c>
      <c r="B164" s="366" t="s">
        <v>472</v>
      </c>
      <c r="C164" s="367">
        <v>1442.6863880000001</v>
      </c>
      <c r="D164" s="368">
        <v>1.1011179804233423E-3</v>
      </c>
      <c r="E164" s="369">
        <v>0.9173908135139599</v>
      </c>
    </row>
    <row r="165" spans="1:5" s="143" customFormat="1" x14ac:dyDescent="0.2">
      <c r="A165" s="365" t="s">
        <v>505</v>
      </c>
      <c r="B165" s="366" t="s">
        <v>507</v>
      </c>
      <c r="C165" s="367">
        <v>1432.26501704</v>
      </c>
      <c r="D165" s="368">
        <v>1.0931639586482939E-3</v>
      </c>
      <c r="E165" s="369">
        <v>0.91848397747260824</v>
      </c>
    </row>
    <row r="166" spans="1:5" s="143" customFormat="1" ht="25.5" x14ac:dyDescent="0.2">
      <c r="A166" s="365" t="s">
        <v>103</v>
      </c>
      <c r="B166" s="366" t="s">
        <v>105</v>
      </c>
      <c r="C166" s="367">
        <v>1427.7888</v>
      </c>
      <c r="D166" s="368">
        <v>1.0897475244821312E-3</v>
      </c>
      <c r="E166" s="369">
        <v>0.91957372499709034</v>
      </c>
    </row>
    <row r="167" spans="1:5" s="143" customFormat="1" ht="25.5" x14ac:dyDescent="0.2">
      <c r="A167" s="365" t="s">
        <v>190</v>
      </c>
      <c r="B167" s="366" t="s">
        <v>192</v>
      </c>
      <c r="C167" s="367">
        <v>1422.0999539999998</v>
      </c>
      <c r="D167" s="368">
        <v>1.0854055616892724E-3</v>
      </c>
      <c r="E167" s="369">
        <v>0.92065913055877957</v>
      </c>
    </row>
    <row r="168" spans="1:5" s="143" customFormat="1" x14ac:dyDescent="0.2">
      <c r="A168" s="365" t="s">
        <v>1078</v>
      </c>
      <c r="B168" s="366" t="s">
        <v>1054</v>
      </c>
      <c r="C168" s="367">
        <v>1390.6439820000001</v>
      </c>
      <c r="D168" s="368">
        <v>1.0613970615405257E-3</v>
      </c>
      <c r="E168" s="369">
        <v>0.92172052762032008</v>
      </c>
    </row>
    <row r="169" spans="1:5" s="143" customFormat="1" x14ac:dyDescent="0.2">
      <c r="A169" s="365" t="s">
        <v>1102</v>
      </c>
      <c r="B169" s="366" t="s">
        <v>1104</v>
      </c>
      <c r="C169" s="367">
        <v>1363.3400000000001</v>
      </c>
      <c r="D169" s="368">
        <v>1.0405575320575906E-3</v>
      </c>
      <c r="E169" s="369">
        <v>0.92276108515237765</v>
      </c>
    </row>
    <row r="170" spans="1:5" s="143" customFormat="1" ht="25.5" x14ac:dyDescent="0.2">
      <c r="A170" s="365" t="s">
        <v>528</v>
      </c>
      <c r="B170" s="366" t="s">
        <v>487</v>
      </c>
      <c r="C170" s="367">
        <v>1317.6906670799999</v>
      </c>
      <c r="D170" s="368">
        <v>1.0057160712310096E-3</v>
      </c>
      <c r="E170" s="369">
        <v>0.92376680122360866</v>
      </c>
    </row>
    <row r="171" spans="1:5" s="143" customFormat="1" ht="51" x14ac:dyDescent="0.2">
      <c r="A171" s="365" t="s">
        <v>551</v>
      </c>
      <c r="B171" s="366" t="s">
        <v>553</v>
      </c>
      <c r="C171" s="367">
        <v>1310.2936800000002</v>
      </c>
      <c r="D171" s="368">
        <v>1.0000703844466226E-3</v>
      </c>
      <c r="E171" s="369">
        <v>0.92476687160805526</v>
      </c>
    </row>
    <row r="172" spans="1:5" s="143" customFormat="1" ht="25.5" x14ac:dyDescent="0.2">
      <c r="A172" s="365" t="s">
        <v>1097</v>
      </c>
      <c r="B172" s="366" t="s">
        <v>1099</v>
      </c>
      <c r="C172" s="367">
        <v>1296.7445592000001</v>
      </c>
      <c r="D172" s="368">
        <v>9.8972913450075554E-4</v>
      </c>
      <c r="E172" s="369">
        <v>0.92575660074255606</v>
      </c>
    </row>
    <row r="173" spans="1:5" s="143" customFormat="1" ht="25.5" x14ac:dyDescent="0.2">
      <c r="A173" s="365" t="s">
        <v>921</v>
      </c>
      <c r="B173" s="366" t="s">
        <v>923</v>
      </c>
      <c r="C173" s="367">
        <v>1295.173</v>
      </c>
      <c r="D173" s="368">
        <v>9.8852965545471083E-4</v>
      </c>
      <c r="E173" s="369">
        <v>0.92674513039801076</v>
      </c>
    </row>
    <row r="174" spans="1:5" s="143" customFormat="1" x14ac:dyDescent="0.2">
      <c r="A174" s="365" t="s">
        <v>655</v>
      </c>
      <c r="B174" s="366" t="s">
        <v>657</v>
      </c>
      <c r="C174" s="367">
        <v>1288.9140300000001</v>
      </c>
      <c r="D174" s="368">
        <v>9.8375255042117398E-4</v>
      </c>
      <c r="E174" s="369">
        <v>0.92772888294843192</v>
      </c>
    </row>
    <row r="175" spans="1:5" s="143" customFormat="1" ht="51" x14ac:dyDescent="0.2">
      <c r="A175" s="365" t="s">
        <v>833</v>
      </c>
      <c r="B175" s="366" t="s">
        <v>835</v>
      </c>
      <c r="C175" s="367">
        <v>1264.31194</v>
      </c>
      <c r="D175" s="368">
        <v>9.6497521677449817E-4</v>
      </c>
      <c r="E175" s="369">
        <v>0.92869385816520644</v>
      </c>
    </row>
    <row r="176" spans="1:5" s="143" customFormat="1" x14ac:dyDescent="0.2">
      <c r="A176" s="365" t="s">
        <v>387</v>
      </c>
      <c r="B176" s="366" t="s">
        <v>389</v>
      </c>
      <c r="C176" s="367">
        <v>1256.7516000000001</v>
      </c>
      <c r="D176" s="368">
        <v>9.5920485227854251E-4</v>
      </c>
      <c r="E176" s="369">
        <v>0.92965306301748496</v>
      </c>
    </row>
    <row r="177" spans="1:5" s="143" customFormat="1" ht="25.5" x14ac:dyDescent="0.2">
      <c r="A177" s="365" t="s">
        <v>354</v>
      </c>
      <c r="B177" s="366" t="s">
        <v>356</v>
      </c>
      <c r="C177" s="367">
        <v>1249.2284420000001</v>
      </c>
      <c r="D177" s="368">
        <v>9.5346286662437022E-4</v>
      </c>
      <c r="E177" s="369">
        <v>0.9306065258841093</v>
      </c>
    </row>
    <row r="178" spans="1:5" s="143" customFormat="1" ht="25.5" x14ac:dyDescent="0.2">
      <c r="A178" s="365" t="s">
        <v>799</v>
      </c>
      <c r="B178" s="366" t="s">
        <v>800</v>
      </c>
      <c r="C178" s="367">
        <v>1240.6064319599998</v>
      </c>
      <c r="D178" s="368">
        <v>9.4688219159935923E-4</v>
      </c>
      <c r="E178" s="369">
        <v>0.93155340807570863</v>
      </c>
    </row>
    <row r="179" spans="1:5" s="143" customFormat="1" x14ac:dyDescent="0.2">
      <c r="A179" s="365" t="s">
        <v>911</v>
      </c>
      <c r="B179" s="366" t="s">
        <v>914</v>
      </c>
      <c r="C179" s="367">
        <v>1227.7496400000002</v>
      </c>
      <c r="D179" s="368">
        <v>9.3706935568749932E-4</v>
      </c>
      <c r="E179" s="369">
        <v>0.93249047743139613</v>
      </c>
    </row>
    <row r="180" spans="1:5" s="143" customFormat="1" ht="51" x14ac:dyDescent="0.2">
      <c r="A180" s="365" t="s">
        <v>569</v>
      </c>
      <c r="B180" s="366" t="s">
        <v>571</v>
      </c>
      <c r="C180" s="367">
        <v>1212.0092600000003</v>
      </c>
      <c r="D180" s="368">
        <v>9.2505564599919808E-4</v>
      </c>
      <c r="E180" s="369">
        <v>0.93341553307739533</v>
      </c>
    </row>
    <row r="181" spans="1:5" s="155" customFormat="1" x14ac:dyDescent="0.2">
      <c r="A181" s="365" t="s">
        <v>1063</v>
      </c>
      <c r="B181" s="366" t="s">
        <v>1065</v>
      </c>
      <c r="C181" s="367">
        <v>1209.4164352</v>
      </c>
      <c r="D181" s="368">
        <v>9.2307669476550294E-4</v>
      </c>
      <c r="E181" s="369">
        <v>0.93433860977216088</v>
      </c>
    </row>
    <row r="182" spans="1:5" s="170" customFormat="1" ht="25.5" x14ac:dyDescent="0.2">
      <c r="A182" s="365" t="s">
        <v>119</v>
      </c>
      <c r="B182" s="366" t="s">
        <v>121</v>
      </c>
      <c r="C182" s="367">
        <v>1197.0689126999998</v>
      </c>
      <c r="D182" s="368">
        <v>9.1365255438993569E-4</v>
      </c>
      <c r="E182" s="369">
        <v>0.93525226232655079</v>
      </c>
    </row>
    <row r="183" spans="1:5" s="143" customFormat="1" ht="25.5" x14ac:dyDescent="0.2">
      <c r="A183" s="365" t="s">
        <v>178</v>
      </c>
      <c r="B183" s="366" t="s">
        <v>180</v>
      </c>
      <c r="C183" s="367">
        <v>1169.3491120000001</v>
      </c>
      <c r="D183" s="368">
        <v>8.9249565485972318E-4</v>
      </c>
      <c r="E183" s="369">
        <v>0.9361447579814105</v>
      </c>
    </row>
    <row r="184" spans="1:5" s="143" customFormat="1" ht="38.25" x14ac:dyDescent="0.2">
      <c r="A184" s="365" t="s">
        <v>946</v>
      </c>
      <c r="B184" s="366" t="s">
        <v>947</v>
      </c>
      <c r="C184" s="367">
        <v>1154.5390256399999</v>
      </c>
      <c r="D184" s="368">
        <v>8.8119198379284214E-4</v>
      </c>
      <c r="E184" s="369">
        <v>0.93702594996520339</v>
      </c>
    </row>
    <row r="185" spans="1:5" s="143" customFormat="1" x14ac:dyDescent="0.2">
      <c r="A185" s="365" t="s">
        <v>725</v>
      </c>
      <c r="B185" s="366" t="s">
        <v>1266</v>
      </c>
      <c r="C185" s="367">
        <v>1149.0725280000001</v>
      </c>
      <c r="D185" s="368">
        <v>8.7701972647384846E-4</v>
      </c>
      <c r="E185" s="369">
        <v>0.93790296969167719</v>
      </c>
    </row>
    <row r="186" spans="1:5" s="143" customFormat="1" ht="25.5" x14ac:dyDescent="0.2">
      <c r="A186" s="365" t="s">
        <v>893</v>
      </c>
      <c r="B186" s="366" t="s">
        <v>895</v>
      </c>
      <c r="C186" s="367">
        <v>1124.1481940000001</v>
      </c>
      <c r="D186" s="368">
        <v>8.5799644286505016E-4</v>
      </c>
      <c r="E186" s="369">
        <v>0.9387609661345423</v>
      </c>
    </row>
    <row r="187" spans="1:5" s="143" customFormat="1" ht="25.5" x14ac:dyDescent="0.2">
      <c r="A187" s="365" t="s">
        <v>478</v>
      </c>
      <c r="B187" s="366" t="s">
        <v>480</v>
      </c>
      <c r="C187" s="367">
        <v>1112.32258284</v>
      </c>
      <c r="D187" s="368">
        <v>8.4897064683198251E-4</v>
      </c>
      <c r="E187" s="369">
        <v>0.93960993678137428</v>
      </c>
    </row>
    <row r="188" spans="1:5" s="143" customFormat="1" ht="38.25" x14ac:dyDescent="0.2">
      <c r="A188" s="365" t="s">
        <v>836</v>
      </c>
      <c r="B188" s="366" t="s">
        <v>838</v>
      </c>
      <c r="C188" s="367">
        <v>1097.86052</v>
      </c>
      <c r="D188" s="368">
        <v>8.3793260172419413E-4</v>
      </c>
      <c r="E188" s="369">
        <v>0.94044786938309843</v>
      </c>
    </row>
    <row r="189" spans="1:5" s="143" customFormat="1" ht="25.5" x14ac:dyDescent="0.2">
      <c r="A189" s="365" t="s">
        <v>866</v>
      </c>
      <c r="B189" s="366" t="s">
        <v>868</v>
      </c>
      <c r="C189" s="367">
        <v>1084.22712</v>
      </c>
      <c r="D189" s="368">
        <v>8.2752702640361833E-4</v>
      </c>
      <c r="E189" s="369">
        <v>0.94127539640950209</v>
      </c>
    </row>
    <row r="190" spans="1:5" s="143" customFormat="1" ht="25.5" x14ac:dyDescent="0.2">
      <c r="A190" s="365" t="s">
        <v>122</v>
      </c>
      <c r="B190" s="366" t="s">
        <v>123</v>
      </c>
      <c r="C190" s="367">
        <v>1071.4402302000001</v>
      </c>
      <c r="D190" s="368">
        <v>8.1776754271431094E-4</v>
      </c>
      <c r="E190" s="369">
        <v>0.94209316395221643</v>
      </c>
    </row>
    <row r="191" spans="1:5" s="143" customFormat="1" ht="25.5" x14ac:dyDescent="0.2">
      <c r="A191" s="365" t="s">
        <v>458</v>
      </c>
      <c r="B191" s="366" t="s">
        <v>459</v>
      </c>
      <c r="C191" s="367">
        <v>1067.3929694999999</v>
      </c>
      <c r="D191" s="368">
        <v>8.1467850578618897E-4</v>
      </c>
      <c r="E191" s="369">
        <v>0.94290784245800263</v>
      </c>
    </row>
    <row r="192" spans="1:5" s="143" customFormat="1" ht="38.25" x14ac:dyDescent="0.2">
      <c r="A192" s="365" t="s">
        <v>944</v>
      </c>
      <c r="B192" s="366" t="s">
        <v>945</v>
      </c>
      <c r="C192" s="367">
        <v>1067.3494665599999</v>
      </c>
      <c r="D192" s="368">
        <v>8.1464530254130236E-4</v>
      </c>
      <c r="E192" s="369">
        <v>0.9437224877605439</v>
      </c>
    </row>
    <row r="193" spans="1:5" s="143" customFormat="1" x14ac:dyDescent="0.2">
      <c r="A193" s="365" t="s">
        <v>107</v>
      </c>
      <c r="B193" s="366" t="s">
        <v>109</v>
      </c>
      <c r="C193" s="367">
        <v>1048.5324000000001</v>
      </c>
      <c r="D193" s="368">
        <v>8.0028333829156506E-4</v>
      </c>
      <c r="E193" s="369">
        <v>0.94452277109883542</v>
      </c>
    </row>
    <row r="194" spans="1:5" s="143" customFormat="1" ht="38.25" x14ac:dyDescent="0.2">
      <c r="A194" s="365" t="s">
        <v>488</v>
      </c>
      <c r="B194" s="366" t="s">
        <v>490</v>
      </c>
      <c r="C194" s="367">
        <v>1042.168081</v>
      </c>
      <c r="D194" s="368">
        <v>7.9542582653964163E-4</v>
      </c>
      <c r="E194" s="369">
        <v>0.94531819692537511</v>
      </c>
    </row>
    <row r="195" spans="1:5" s="143" customFormat="1" x14ac:dyDescent="0.2">
      <c r="A195" s="365" t="s">
        <v>282</v>
      </c>
      <c r="B195" s="366" t="s">
        <v>284</v>
      </c>
      <c r="C195" s="367">
        <v>1022.5347456000001</v>
      </c>
      <c r="D195" s="368">
        <v>7.8044085211661954E-4</v>
      </c>
      <c r="E195" s="369">
        <v>0.9460986377774917</v>
      </c>
    </row>
    <row r="196" spans="1:5" s="143" customFormat="1" ht="25.5" x14ac:dyDescent="0.2">
      <c r="A196" s="365" t="s">
        <v>410</v>
      </c>
      <c r="B196" s="366" t="s">
        <v>412</v>
      </c>
      <c r="C196" s="367">
        <v>1020.8689919999999</v>
      </c>
      <c r="D196" s="368">
        <v>7.7916948000472371E-4</v>
      </c>
      <c r="E196" s="369">
        <v>0.94687780725749637</v>
      </c>
    </row>
    <row r="197" spans="1:5" s="170" customFormat="1" ht="25.5" x14ac:dyDescent="0.2">
      <c r="A197" s="365" t="s">
        <v>1083</v>
      </c>
      <c r="B197" s="366" t="s">
        <v>1084</v>
      </c>
      <c r="C197" s="367">
        <v>1004.8439218200001</v>
      </c>
      <c r="D197" s="368">
        <v>7.6693848298450102E-4</v>
      </c>
      <c r="E197" s="369">
        <v>0.94764474574048085</v>
      </c>
    </row>
    <row r="198" spans="1:5" s="143" customFormat="1" x14ac:dyDescent="0.2">
      <c r="A198" s="365" t="s">
        <v>1120</v>
      </c>
      <c r="B198" s="366" t="s">
        <v>1122</v>
      </c>
      <c r="C198" s="367">
        <v>991.5200000000001</v>
      </c>
      <c r="D198" s="368">
        <v>7.5676911422370224E-4</v>
      </c>
      <c r="E198" s="369">
        <v>0.94840151485470459</v>
      </c>
    </row>
    <row r="199" spans="1:5" s="143" customFormat="1" ht="25.5" x14ac:dyDescent="0.2">
      <c r="A199" s="365" t="s">
        <v>172</v>
      </c>
      <c r="B199" s="366" t="s">
        <v>174</v>
      </c>
      <c r="C199" s="367">
        <v>987.86377000000005</v>
      </c>
      <c r="D199" s="368">
        <v>7.5397852811500223E-4</v>
      </c>
      <c r="E199" s="369">
        <v>0.94915549338281957</v>
      </c>
    </row>
    <row r="200" spans="1:5" s="143" customFormat="1" x14ac:dyDescent="0.2">
      <c r="A200" s="365" t="s">
        <v>326</v>
      </c>
      <c r="B200" s="366" t="s">
        <v>331</v>
      </c>
      <c r="C200" s="367">
        <v>983.35979039999995</v>
      </c>
      <c r="D200" s="368">
        <v>7.5054090441364105E-4</v>
      </c>
      <c r="E200" s="369">
        <v>0.94990603428723319</v>
      </c>
    </row>
    <row r="201" spans="1:5" s="143" customFormat="1" ht="38.25" x14ac:dyDescent="0.2">
      <c r="A201" s="365" t="s">
        <v>808</v>
      </c>
      <c r="B201" s="366" t="s">
        <v>809</v>
      </c>
      <c r="C201" s="367">
        <v>982.73612431999993</v>
      </c>
      <c r="D201" s="368">
        <v>7.5006489664079432E-4</v>
      </c>
      <c r="E201" s="369">
        <v>0.95065609918387395</v>
      </c>
    </row>
    <row r="202" spans="1:5" s="143" customFormat="1" x14ac:dyDescent="0.2">
      <c r="A202" s="365" t="s">
        <v>967</v>
      </c>
      <c r="B202" s="366" t="s">
        <v>969</v>
      </c>
      <c r="C202" s="367">
        <v>956.38301000000001</v>
      </c>
      <c r="D202" s="368">
        <v>7.2995110873839975E-4</v>
      </c>
      <c r="E202" s="369">
        <v>0.95138605029261236</v>
      </c>
    </row>
    <row r="203" spans="1:5" s="170" customFormat="1" ht="38.25" x14ac:dyDescent="0.2">
      <c r="A203" s="365" t="s">
        <v>797</v>
      </c>
      <c r="B203" s="366" t="s">
        <v>798</v>
      </c>
      <c r="C203" s="367">
        <v>913.75781308000001</v>
      </c>
      <c r="D203" s="368">
        <v>6.9741779371020128E-4</v>
      </c>
      <c r="E203" s="369">
        <v>0.9520834680863226</v>
      </c>
    </row>
    <row r="204" spans="1:5" s="143" customFormat="1" x14ac:dyDescent="0.2">
      <c r="A204" s="365" t="s">
        <v>1079</v>
      </c>
      <c r="B204" s="366" t="s">
        <v>1056</v>
      </c>
      <c r="C204" s="367">
        <v>903.41105400000004</v>
      </c>
      <c r="D204" s="368">
        <v>6.8952071881099846E-4</v>
      </c>
      <c r="E204" s="369">
        <v>0.95277298880513361</v>
      </c>
    </row>
    <row r="205" spans="1:5" s="143" customFormat="1" ht="25.5" x14ac:dyDescent="0.2">
      <c r="A205" s="365" t="s">
        <v>545</v>
      </c>
      <c r="B205" s="366" t="s">
        <v>487</v>
      </c>
      <c r="C205" s="367">
        <v>891.25254000000007</v>
      </c>
      <c r="D205" s="368">
        <v>6.8024083754783028E-4</v>
      </c>
      <c r="E205" s="369">
        <v>0.95345322964268142</v>
      </c>
    </row>
    <row r="206" spans="1:5" s="143" customFormat="1" x14ac:dyDescent="0.2">
      <c r="A206" s="365" t="s">
        <v>1053</v>
      </c>
      <c r="B206" s="366" t="s">
        <v>1054</v>
      </c>
      <c r="C206" s="367">
        <v>882.94856000000004</v>
      </c>
      <c r="D206" s="368">
        <v>6.7390289621620681E-4</v>
      </c>
      <c r="E206" s="369">
        <v>0.95412713253889758</v>
      </c>
    </row>
    <row r="207" spans="1:5" s="143" customFormat="1" x14ac:dyDescent="0.2">
      <c r="A207" s="365" t="s">
        <v>1024</v>
      </c>
      <c r="B207" s="366" t="s">
        <v>1026</v>
      </c>
      <c r="C207" s="367">
        <v>880.35821399999998</v>
      </c>
      <c r="D207" s="368">
        <v>6.7192583690529732E-4</v>
      </c>
      <c r="E207" s="369">
        <v>0.95479905837580292</v>
      </c>
    </row>
    <row r="208" spans="1:5" s="155" customFormat="1" x14ac:dyDescent="0.2">
      <c r="A208" s="365" t="s">
        <v>475</v>
      </c>
      <c r="B208" s="366" t="s">
        <v>477</v>
      </c>
      <c r="C208" s="367">
        <v>861.67351536000001</v>
      </c>
      <c r="D208" s="368">
        <v>6.5766490133230878E-4</v>
      </c>
      <c r="E208" s="369">
        <v>0.95545672327713527</v>
      </c>
    </row>
    <row r="209" spans="1:5" s="143" customFormat="1" x14ac:dyDescent="0.2">
      <c r="A209" s="365" t="s">
        <v>62</v>
      </c>
      <c r="B209" s="366" t="s">
        <v>64</v>
      </c>
      <c r="C209" s="367">
        <v>858.39840085999992</v>
      </c>
      <c r="D209" s="368">
        <v>6.551651983518885E-4</v>
      </c>
      <c r="E209" s="369">
        <v>0.95611188847548712</v>
      </c>
    </row>
    <row r="210" spans="1:5" s="143" customFormat="1" x14ac:dyDescent="0.2">
      <c r="A210" s="365" t="s">
        <v>1289</v>
      </c>
      <c r="B210" s="366" t="s">
        <v>752</v>
      </c>
      <c r="C210" s="367">
        <v>843.61000400000012</v>
      </c>
      <c r="D210" s="368">
        <v>6.4387808160938143E-4</v>
      </c>
      <c r="E210" s="369">
        <v>0.95675576655709649</v>
      </c>
    </row>
    <row r="211" spans="1:5" s="143" customFormat="1" x14ac:dyDescent="0.2">
      <c r="A211" s="365" t="s">
        <v>1114</v>
      </c>
      <c r="B211" s="366" t="s">
        <v>1116</v>
      </c>
      <c r="C211" s="367">
        <v>818.00400000000013</v>
      </c>
      <c r="D211" s="368">
        <v>6.2433451923455438E-4</v>
      </c>
      <c r="E211" s="369">
        <v>0.95738010107633109</v>
      </c>
    </row>
    <row r="212" spans="1:5" s="143" customFormat="1" x14ac:dyDescent="0.2">
      <c r="A212" s="365" t="s">
        <v>263</v>
      </c>
      <c r="B212" s="366" t="s">
        <v>265</v>
      </c>
      <c r="C212" s="367">
        <v>807.00407712000015</v>
      </c>
      <c r="D212" s="368">
        <v>6.1593892268135657E-4</v>
      </c>
      <c r="E212" s="369">
        <v>0.95799603999901239</v>
      </c>
    </row>
    <row r="213" spans="1:5" s="143" customFormat="1" x14ac:dyDescent="0.2">
      <c r="A213" s="365" t="s">
        <v>1037</v>
      </c>
      <c r="B213" s="366" t="s">
        <v>1038</v>
      </c>
      <c r="C213" s="367">
        <v>787.80477960000007</v>
      </c>
      <c r="D213" s="368">
        <v>6.0128522393808586E-4</v>
      </c>
      <c r="E213" s="369">
        <v>0.95859732522295049</v>
      </c>
    </row>
    <row r="214" spans="1:5" s="143" customFormat="1" ht="25.5" x14ac:dyDescent="0.2">
      <c r="A214" s="365" t="s">
        <v>1014</v>
      </c>
      <c r="B214" s="366" t="s">
        <v>1016</v>
      </c>
      <c r="C214" s="367">
        <v>786.91092432000016</v>
      </c>
      <c r="D214" s="368">
        <v>6.0060299658161334E-4</v>
      </c>
      <c r="E214" s="369">
        <v>0.95919792821953209</v>
      </c>
    </row>
    <row r="215" spans="1:5" s="143" customFormat="1" x14ac:dyDescent="0.2">
      <c r="A215" s="365" t="s">
        <v>1117</v>
      </c>
      <c r="B215" s="366" t="s">
        <v>1119</v>
      </c>
      <c r="C215" s="367">
        <v>774.625</v>
      </c>
      <c r="D215" s="368">
        <v>5.9122587048726725E-4</v>
      </c>
      <c r="E215" s="369">
        <v>0.95978915409001941</v>
      </c>
    </row>
    <row r="216" spans="1:5" s="143" customFormat="1" ht="25.5" x14ac:dyDescent="0.2">
      <c r="A216" s="365" t="s">
        <v>899</v>
      </c>
      <c r="B216" s="366" t="s">
        <v>901</v>
      </c>
      <c r="C216" s="367">
        <v>769.66740000000004</v>
      </c>
      <c r="D216" s="368">
        <v>5.8744202491614877E-4</v>
      </c>
      <c r="E216" s="369">
        <v>0.96037659611493553</v>
      </c>
    </row>
    <row r="217" spans="1:5" s="143" customFormat="1" x14ac:dyDescent="0.2">
      <c r="A217" s="365" t="s">
        <v>360</v>
      </c>
      <c r="B217" s="366" t="s">
        <v>1258</v>
      </c>
      <c r="C217" s="367">
        <v>768.32884799999999</v>
      </c>
      <c r="D217" s="368">
        <v>5.8642038661194682E-4</v>
      </c>
      <c r="E217" s="369">
        <v>0.96096301650154747</v>
      </c>
    </row>
    <row r="218" spans="1:5" s="143" customFormat="1" ht="25.5" x14ac:dyDescent="0.2">
      <c r="A218" s="365" t="s">
        <v>869</v>
      </c>
      <c r="B218" s="366" t="s">
        <v>871</v>
      </c>
      <c r="C218" s="367">
        <v>755.71559814000011</v>
      </c>
      <c r="D218" s="368">
        <v>5.7679343211376787E-4</v>
      </c>
      <c r="E218" s="369">
        <v>0.96153980993366128</v>
      </c>
    </row>
    <row r="219" spans="1:5" s="143" customFormat="1" ht="25.5" x14ac:dyDescent="0.2">
      <c r="A219" s="365" t="s">
        <v>1004</v>
      </c>
      <c r="B219" s="366" t="s">
        <v>1005</v>
      </c>
      <c r="C219" s="367">
        <v>748.63428624000016</v>
      </c>
      <c r="D219" s="368">
        <v>5.7138868169612147E-4</v>
      </c>
      <c r="E219" s="369">
        <v>0.96211119861535743</v>
      </c>
    </row>
    <row r="220" spans="1:5" s="143" customFormat="1" x14ac:dyDescent="0.2">
      <c r="A220" s="365" t="s">
        <v>55</v>
      </c>
      <c r="B220" s="366" t="s">
        <v>57</v>
      </c>
      <c r="C220" s="367">
        <v>738.39436344000001</v>
      </c>
      <c r="D220" s="368">
        <v>5.6357314866897616E-4</v>
      </c>
      <c r="E220" s="369">
        <v>0.96267477176402638</v>
      </c>
    </row>
    <row r="221" spans="1:5" s="143" customFormat="1" x14ac:dyDescent="0.2">
      <c r="A221" s="365" t="s">
        <v>1091</v>
      </c>
      <c r="B221" s="366" t="s">
        <v>1044</v>
      </c>
      <c r="C221" s="367">
        <v>732.93158400000004</v>
      </c>
      <c r="D221" s="368">
        <v>5.5940372923416067E-4</v>
      </c>
      <c r="E221" s="369">
        <v>0.96323417549326051</v>
      </c>
    </row>
    <row r="222" spans="1:5" s="143" customFormat="1" ht="25.5" x14ac:dyDescent="0.2">
      <c r="A222" s="365" t="s">
        <v>260</v>
      </c>
      <c r="B222" s="366" t="s">
        <v>262</v>
      </c>
      <c r="C222" s="367">
        <v>730.23341019999998</v>
      </c>
      <c r="D222" s="368">
        <v>5.5734437128207939E-4</v>
      </c>
      <c r="E222" s="369">
        <v>0.96379151986454259</v>
      </c>
    </row>
    <row r="223" spans="1:5" s="155" customFormat="1" x14ac:dyDescent="0.2">
      <c r="A223" s="365" t="s">
        <v>84</v>
      </c>
      <c r="B223" s="366" t="s">
        <v>86</v>
      </c>
      <c r="C223" s="367">
        <v>728.17228799999998</v>
      </c>
      <c r="D223" s="368">
        <v>5.5577123748588679E-4</v>
      </c>
      <c r="E223" s="369">
        <v>0.96434729110202844</v>
      </c>
    </row>
    <row r="224" spans="1:5" s="143" customFormat="1" ht="25.5" x14ac:dyDescent="0.2">
      <c r="A224" s="365" t="s">
        <v>232</v>
      </c>
      <c r="B224" s="366" t="s">
        <v>234</v>
      </c>
      <c r="C224" s="367">
        <v>726.95767599999999</v>
      </c>
      <c r="D224" s="368">
        <v>5.5484419532096283E-4</v>
      </c>
      <c r="E224" s="369">
        <v>0.96490213529734936</v>
      </c>
    </row>
    <row r="225" spans="1:5" s="143" customFormat="1" ht="38.25" x14ac:dyDescent="0.2">
      <c r="A225" s="365" t="s">
        <v>145</v>
      </c>
      <c r="B225" s="366" t="s">
        <v>148</v>
      </c>
      <c r="C225" s="367">
        <v>721.64436820000003</v>
      </c>
      <c r="D225" s="368">
        <v>5.5078885883011659E-4</v>
      </c>
      <c r="E225" s="369">
        <v>0.96545292415617945</v>
      </c>
    </row>
    <row r="226" spans="1:5" s="143" customFormat="1" ht="38.25" x14ac:dyDescent="0.2">
      <c r="A226" s="365" t="s">
        <v>578</v>
      </c>
      <c r="B226" s="366" t="s">
        <v>580</v>
      </c>
      <c r="C226" s="367">
        <v>692.79981200000009</v>
      </c>
      <c r="D226" s="368">
        <v>5.2877349933595633E-4</v>
      </c>
      <c r="E226" s="369">
        <v>0.96598169765551545</v>
      </c>
    </row>
    <row r="227" spans="1:5" s="143" customFormat="1" x14ac:dyDescent="0.2">
      <c r="A227" s="365" t="s">
        <v>1105</v>
      </c>
      <c r="B227" s="366" t="s">
        <v>1107</v>
      </c>
      <c r="C227" s="367">
        <v>669.27600000000007</v>
      </c>
      <c r="D227" s="368">
        <v>5.1081915210099903E-4</v>
      </c>
      <c r="E227" s="369">
        <v>0.9664925168076165</v>
      </c>
    </row>
    <row r="228" spans="1:5" s="143" customFormat="1" ht="25.5" x14ac:dyDescent="0.2">
      <c r="A228" s="365" t="s">
        <v>442</v>
      </c>
      <c r="B228" s="366" t="s">
        <v>444</v>
      </c>
      <c r="C228" s="367">
        <v>644.48800000000006</v>
      </c>
      <c r="D228" s="368">
        <v>4.9189992424540641E-4</v>
      </c>
      <c r="E228" s="369">
        <v>0.96698441673186186</v>
      </c>
    </row>
    <row r="229" spans="1:5" s="143" customFormat="1" x14ac:dyDescent="0.2">
      <c r="A229" s="365" t="s">
        <v>323</v>
      </c>
      <c r="B229" s="366" t="s">
        <v>328</v>
      </c>
      <c r="C229" s="367">
        <v>643.84041350000018</v>
      </c>
      <c r="D229" s="368">
        <v>4.9140565941767919E-4</v>
      </c>
      <c r="E229" s="369">
        <v>0.96747582239127949</v>
      </c>
    </row>
    <row r="230" spans="1:5" s="143" customFormat="1" ht="25.5" x14ac:dyDescent="0.2">
      <c r="A230" s="365" t="s">
        <v>1294</v>
      </c>
      <c r="B230" s="366" t="s">
        <v>767</v>
      </c>
      <c r="C230" s="367">
        <v>638.39015199999994</v>
      </c>
      <c r="D230" s="368">
        <v>4.8724579419293058E-4</v>
      </c>
      <c r="E230" s="369">
        <v>0.9679630681854724</v>
      </c>
    </row>
    <row r="231" spans="1:5" s="143" customFormat="1" ht="25.5" x14ac:dyDescent="0.2">
      <c r="A231" s="365" t="s">
        <v>729</v>
      </c>
      <c r="B231" s="366" t="s">
        <v>734</v>
      </c>
      <c r="C231" s="367">
        <v>635.81220000000008</v>
      </c>
      <c r="D231" s="368">
        <v>4.8527819449594903E-4</v>
      </c>
      <c r="E231" s="369">
        <v>0.96844834637996835</v>
      </c>
    </row>
    <row r="232" spans="1:5" s="143" customFormat="1" ht="38.25" x14ac:dyDescent="0.2">
      <c r="A232" s="365" t="s">
        <v>158</v>
      </c>
      <c r="B232" s="366" t="s">
        <v>164</v>
      </c>
      <c r="C232" s="367">
        <v>634.585194</v>
      </c>
      <c r="D232" s="368">
        <v>4.8434169271709717E-4</v>
      </c>
      <c r="E232" s="369">
        <v>0.9689326880726854</v>
      </c>
    </row>
    <row r="233" spans="1:5" s="143" customFormat="1" x14ac:dyDescent="0.2">
      <c r="A233" s="365" t="s">
        <v>1057</v>
      </c>
      <c r="B233" s="366" t="s">
        <v>501</v>
      </c>
      <c r="C233" s="367">
        <v>619.70000000000005</v>
      </c>
      <c r="D233" s="368">
        <v>4.7298069638981389E-4</v>
      </c>
      <c r="E233" s="369">
        <v>0.96940566876907519</v>
      </c>
    </row>
    <row r="234" spans="1:5" s="155" customFormat="1" ht="25.5" x14ac:dyDescent="0.2">
      <c r="A234" s="365" t="s">
        <v>244</v>
      </c>
      <c r="B234" s="366" t="s">
        <v>246</v>
      </c>
      <c r="C234" s="367">
        <v>618.43581200000006</v>
      </c>
      <c r="D234" s="368">
        <v>4.7201581576917866E-4</v>
      </c>
      <c r="E234" s="369">
        <v>0.96987768458484436</v>
      </c>
    </row>
    <row r="235" spans="1:5" s="143" customFormat="1" x14ac:dyDescent="0.2">
      <c r="A235" s="365" t="s">
        <v>941</v>
      </c>
      <c r="B235" s="366" t="s">
        <v>943</v>
      </c>
      <c r="C235" s="367">
        <v>602.05094400000007</v>
      </c>
      <c r="D235" s="368">
        <v>4.5951020615663196E-4</v>
      </c>
      <c r="E235" s="369">
        <v>0.970337194791001</v>
      </c>
    </row>
    <row r="236" spans="1:5" s="143" customFormat="1" x14ac:dyDescent="0.2">
      <c r="A236" s="365" t="s">
        <v>396</v>
      </c>
      <c r="B236" s="366" t="s">
        <v>397</v>
      </c>
      <c r="C236" s="367">
        <v>598.80371600000012</v>
      </c>
      <c r="D236" s="368">
        <v>4.5703178730754939E-4</v>
      </c>
      <c r="E236" s="369">
        <v>0.97079422657830861</v>
      </c>
    </row>
    <row r="237" spans="1:5" s="143" customFormat="1" ht="25.5" x14ac:dyDescent="0.2">
      <c r="A237" s="365" t="s">
        <v>27</v>
      </c>
      <c r="B237" s="366" t="s">
        <v>30</v>
      </c>
      <c r="C237" s="367">
        <v>588.71500000000003</v>
      </c>
      <c r="D237" s="368">
        <v>4.4933166157032318E-4</v>
      </c>
      <c r="E237" s="369">
        <v>0.97124355823987896</v>
      </c>
    </row>
    <row r="238" spans="1:5" s="155" customFormat="1" ht="25.5" x14ac:dyDescent="0.2">
      <c r="A238" s="365" t="s">
        <v>810</v>
      </c>
      <c r="B238" s="366" t="s">
        <v>811</v>
      </c>
      <c r="C238" s="367">
        <v>580.95536447999996</v>
      </c>
      <c r="D238" s="368">
        <v>4.4340918648240842E-4</v>
      </c>
      <c r="E238" s="369">
        <v>0.9716869674263614</v>
      </c>
    </row>
    <row r="239" spans="1:5" s="170" customFormat="1" x14ac:dyDescent="0.2">
      <c r="A239" s="365" t="s">
        <v>384</v>
      </c>
      <c r="B239" s="366" t="s">
        <v>386</v>
      </c>
      <c r="C239" s="367">
        <v>580.93156800000008</v>
      </c>
      <c r="D239" s="368">
        <v>4.4339102402366713E-4</v>
      </c>
      <c r="E239" s="369">
        <v>0.97213035845038509</v>
      </c>
    </row>
    <row r="240" spans="1:5" s="143" customFormat="1" ht="25.5" x14ac:dyDescent="0.2">
      <c r="A240" s="365" t="s">
        <v>806</v>
      </c>
      <c r="B240" s="366" t="s">
        <v>807</v>
      </c>
      <c r="C240" s="367">
        <v>573.95027568</v>
      </c>
      <c r="D240" s="368">
        <v>4.3806261269041801E-4</v>
      </c>
      <c r="E240" s="369">
        <v>0.97256842106307551</v>
      </c>
    </row>
    <row r="241" spans="1:5" s="143" customFormat="1" x14ac:dyDescent="0.2">
      <c r="A241" s="365" t="s">
        <v>1055</v>
      </c>
      <c r="B241" s="366" t="s">
        <v>1056</v>
      </c>
      <c r="C241" s="367">
        <v>573.59432000000004</v>
      </c>
      <c r="D241" s="368">
        <v>4.3779093257841171E-4</v>
      </c>
      <c r="E241" s="369">
        <v>0.97300621199565396</v>
      </c>
    </row>
    <row r="242" spans="1:5" s="143" customFormat="1" ht="51" x14ac:dyDescent="0.2">
      <c r="A242" s="365" t="s">
        <v>566</v>
      </c>
      <c r="B242" s="366" t="s">
        <v>568</v>
      </c>
      <c r="C242" s="367">
        <v>568.66150800000003</v>
      </c>
      <c r="D242" s="368">
        <v>4.340260062351488E-4</v>
      </c>
      <c r="E242" s="369">
        <v>0.97344023800188906</v>
      </c>
    </row>
    <row r="243" spans="1:5" s="143" customFormat="1" ht="25.5" x14ac:dyDescent="0.2">
      <c r="A243" s="365" t="s">
        <v>508</v>
      </c>
      <c r="B243" s="366" t="s">
        <v>510</v>
      </c>
      <c r="C243" s="367">
        <v>562.58844800000008</v>
      </c>
      <c r="D243" s="368">
        <v>4.2939079541052865E-4</v>
      </c>
      <c r="E243" s="369">
        <v>0.97386962879729955</v>
      </c>
    </row>
    <row r="244" spans="1:5" s="143" customFormat="1" x14ac:dyDescent="0.2">
      <c r="A244" s="365" t="s">
        <v>373</v>
      </c>
      <c r="B244" s="366" t="s">
        <v>375</v>
      </c>
      <c r="C244" s="367">
        <v>558.38936080000008</v>
      </c>
      <c r="D244" s="368">
        <v>4.2618587821179125E-4</v>
      </c>
      <c r="E244" s="369">
        <v>0.9742958146755113</v>
      </c>
    </row>
    <row r="245" spans="1:5" s="143" customFormat="1" x14ac:dyDescent="0.2">
      <c r="A245" s="365" t="s">
        <v>1123</v>
      </c>
      <c r="B245" s="366" t="s">
        <v>1125</v>
      </c>
      <c r="C245" s="367">
        <v>557.73</v>
      </c>
      <c r="D245" s="368">
        <v>4.2568262675083247E-4</v>
      </c>
      <c r="E245" s="369">
        <v>0.9747214973022621</v>
      </c>
    </row>
    <row r="246" spans="1:5" s="143" customFormat="1" x14ac:dyDescent="0.2">
      <c r="A246" s="365" t="s">
        <v>367</v>
      </c>
      <c r="B246" s="366" t="s">
        <v>369</v>
      </c>
      <c r="C246" s="367">
        <v>549.30208000000005</v>
      </c>
      <c r="D246" s="368">
        <v>4.1925008927993102E-4</v>
      </c>
      <c r="E246" s="369">
        <v>0.975140747391542</v>
      </c>
    </row>
    <row r="247" spans="1:5" s="143" customFormat="1" ht="25.5" x14ac:dyDescent="0.2">
      <c r="A247" s="365" t="s">
        <v>196</v>
      </c>
      <c r="B247" s="366" t="s">
        <v>198</v>
      </c>
      <c r="C247" s="367">
        <v>545.68303200000003</v>
      </c>
      <c r="D247" s="368">
        <v>4.1648788201301449E-4</v>
      </c>
      <c r="E247" s="369">
        <v>0.97555723527355498</v>
      </c>
    </row>
    <row r="248" spans="1:5" s="143" customFormat="1" x14ac:dyDescent="0.2">
      <c r="A248" s="365" t="s">
        <v>1058</v>
      </c>
      <c r="B248" s="366" t="s">
        <v>1060</v>
      </c>
      <c r="C248" s="367">
        <v>537.05680800000005</v>
      </c>
      <c r="D248" s="368">
        <v>4.0990399071926827E-4</v>
      </c>
      <c r="E248" s="369">
        <v>0.97596713926427425</v>
      </c>
    </row>
    <row r="249" spans="1:5" s="143" customFormat="1" ht="25.5" x14ac:dyDescent="0.2">
      <c r="A249" s="365" t="s">
        <v>793</v>
      </c>
      <c r="B249" s="366" t="s">
        <v>794</v>
      </c>
      <c r="C249" s="367">
        <v>532.08160852000003</v>
      </c>
      <c r="D249" s="368">
        <v>4.0610671249637228E-4</v>
      </c>
      <c r="E249" s="369">
        <v>0.97637324597677067</v>
      </c>
    </row>
    <row r="250" spans="1:5" s="143" customFormat="1" ht="38.25" x14ac:dyDescent="0.2">
      <c r="A250" s="365" t="s">
        <v>815</v>
      </c>
      <c r="B250" s="366" t="s">
        <v>817</v>
      </c>
      <c r="C250" s="367">
        <v>526.94330400000001</v>
      </c>
      <c r="D250" s="368">
        <v>4.0218494575418648E-4</v>
      </c>
      <c r="E250" s="369">
        <v>0.97677543092252483</v>
      </c>
    </row>
    <row r="251" spans="1:5" s="143" customFormat="1" ht="25.5" x14ac:dyDescent="0.2">
      <c r="A251" s="365" t="s">
        <v>435</v>
      </c>
      <c r="B251" s="366" t="s">
        <v>437</v>
      </c>
      <c r="C251" s="367">
        <v>520.548</v>
      </c>
      <c r="D251" s="368">
        <v>3.9730378496744364E-4</v>
      </c>
      <c r="E251" s="369">
        <v>0.97717273470749233</v>
      </c>
    </row>
    <row r="252" spans="1:5" s="143" customFormat="1" x14ac:dyDescent="0.2">
      <c r="A252" s="365" t="s">
        <v>1111</v>
      </c>
      <c r="B252" s="366" t="s">
        <v>1113</v>
      </c>
      <c r="C252" s="367">
        <v>520.548</v>
      </c>
      <c r="D252" s="368">
        <v>3.9730378496744364E-4</v>
      </c>
      <c r="E252" s="369">
        <v>0.97757003849245983</v>
      </c>
    </row>
    <row r="253" spans="1:5" s="143" customFormat="1" x14ac:dyDescent="0.2">
      <c r="A253" s="365" t="s">
        <v>881</v>
      </c>
      <c r="B253" s="366" t="s">
        <v>883</v>
      </c>
      <c r="C253" s="367">
        <v>512.45719680000002</v>
      </c>
      <c r="D253" s="368">
        <v>3.9112854899537821E-4</v>
      </c>
      <c r="E253" s="369">
        <v>0.97796116704145519</v>
      </c>
    </row>
    <row r="254" spans="1:5" s="170" customFormat="1" x14ac:dyDescent="0.2">
      <c r="A254" s="365" t="s">
        <v>438</v>
      </c>
      <c r="B254" s="366" t="s">
        <v>440</v>
      </c>
      <c r="C254" s="367">
        <v>510.43449599999997</v>
      </c>
      <c r="D254" s="368">
        <v>3.8958474000236185E-4</v>
      </c>
      <c r="E254" s="369">
        <v>0.97835075178145758</v>
      </c>
    </row>
    <row r="255" spans="1:5" s="143" customFormat="1" ht="38.25" x14ac:dyDescent="0.2">
      <c r="A255" s="365" t="s">
        <v>548</v>
      </c>
      <c r="B255" s="366" t="s">
        <v>550</v>
      </c>
      <c r="C255" s="367">
        <v>509.64127999999999</v>
      </c>
      <c r="D255" s="368">
        <v>3.8897932471098289E-4</v>
      </c>
      <c r="E255" s="369">
        <v>0.97873973110616852</v>
      </c>
    </row>
    <row r="256" spans="1:5" s="143" customFormat="1" ht="25.5" x14ac:dyDescent="0.2">
      <c r="A256" s="365" t="s">
        <v>407</v>
      </c>
      <c r="B256" s="366" t="s">
        <v>409</v>
      </c>
      <c r="C256" s="367">
        <v>508.98439800000006</v>
      </c>
      <c r="D256" s="368">
        <v>3.8847796517280976E-4</v>
      </c>
      <c r="E256" s="369">
        <v>0.97912820907134135</v>
      </c>
    </row>
    <row r="257" spans="1:5" s="143" customFormat="1" ht="25.5" x14ac:dyDescent="0.2">
      <c r="A257" s="365" t="s">
        <v>416</v>
      </c>
      <c r="B257" s="366" t="s">
        <v>418</v>
      </c>
      <c r="C257" s="367">
        <v>500.84154000000001</v>
      </c>
      <c r="D257" s="368">
        <v>3.8226299882224753E-4</v>
      </c>
      <c r="E257" s="369">
        <v>0.97951047207016362</v>
      </c>
    </row>
    <row r="258" spans="1:5" s="143" customFormat="1" x14ac:dyDescent="0.2">
      <c r="A258" s="365" t="s">
        <v>469</v>
      </c>
      <c r="B258" s="366" t="s">
        <v>1260</v>
      </c>
      <c r="C258" s="367">
        <v>498.23880000000003</v>
      </c>
      <c r="D258" s="368">
        <v>3.8027647989741036E-4</v>
      </c>
      <c r="E258" s="369">
        <v>0.97989074855006097</v>
      </c>
    </row>
    <row r="259" spans="1:5" s="143" customFormat="1" ht="25.5" x14ac:dyDescent="0.2">
      <c r="A259" s="365" t="s">
        <v>652</v>
      </c>
      <c r="B259" s="366" t="s">
        <v>654</v>
      </c>
      <c r="C259" s="367">
        <v>487.33208000000002</v>
      </c>
      <c r="D259" s="368">
        <v>3.7195201964094961E-4</v>
      </c>
      <c r="E259" s="369">
        <v>0.98026270056970188</v>
      </c>
    </row>
    <row r="260" spans="1:5" s="143" customFormat="1" x14ac:dyDescent="0.2">
      <c r="A260" s="365" t="s">
        <v>499</v>
      </c>
      <c r="B260" s="366" t="s">
        <v>501</v>
      </c>
      <c r="C260" s="367">
        <v>487.08420000000001</v>
      </c>
      <c r="D260" s="368">
        <v>3.7176282736239369E-4</v>
      </c>
      <c r="E260" s="369">
        <v>0.98063446339706428</v>
      </c>
    </row>
    <row r="261" spans="1:5" s="143" customFormat="1" x14ac:dyDescent="0.2">
      <c r="A261" s="365" t="s">
        <v>1108</v>
      </c>
      <c r="B261" s="366" t="s">
        <v>1110</v>
      </c>
      <c r="C261" s="367">
        <v>483.36600000000004</v>
      </c>
      <c r="D261" s="368">
        <v>3.689249431840548E-4</v>
      </c>
      <c r="E261" s="369">
        <v>0.98100338834024836</v>
      </c>
    </row>
    <row r="262" spans="1:5" s="143" customFormat="1" x14ac:dyDescent="0.2">
      <c r="A262" s="365" t="s">
        <v>398</v>
      </c>
      <c r="B262" s="366" t="s">
        <v>400</v>
      </c>
      <c r="C262" s="367">
        <v>480.72607800000003</v>
      </c>
      <c r="D262" s="368">
        <v>3.6691004541743421E-4</v>
      </c>
      <c r="E262" s="369">
        <v>0.98137029838566581</v>
      </c>
    </row>
    <row r="263" spans="1:5" s="143" customFormat="1" ht="25.5" x14ac:dyDescent="0.2">
      <c r="A263" s="365" t="s">
        <v>884</v>
      </c>
      <c r="B263" s="366" t="s">
        <v>886</v>
      </c>
      <c r="C263" s="367">
        <v>480.01961999999997</v>
      </c>
      <c r="D263" s="368">
        <v>3.6637084742354977E-4</v>
      </c>
      <c r="E263" s="369">
        <v>0.98173666923308933</v>
      </c>
    </row>
    <row r="264" spans="1:5" s="143" customFormat="1" x14ac:dyDescent="0.2">
      <c r="A264" s="365" t="s">
        <v>631</v>
      </c>
      <c r="B264" s="366" t="s">
        <v>633</v>
      </c>
      <c r="C264" s="367">
        <v>478.53234000000003</v>
      </c>
      <c r="D264" s="368">
        <v>3.6523569375221425E-4</v>
      </c>
      <c r="E264" s="369">
        <v>0.98210190492684157</v>
      </c>
    </row>
    <row r="265" spans="1:5" s="143" customFormat="1" ht="25.5" x14ac:dyDescent="0.2">
      <c r="A265" s="365" t="s">
        <v>1090</v>
      </c>
      <c r="B265" s="366" t="s">
        <v>1040</v>
      </c>
      <c r="C265" s="367">
        <v>472.95504000000005</v>
      </c>
      <c r="D265" s="368">
        <v>3.6097886748470595E-4</v>
      </c>
      <c r="E265" s="369">
        <v>0.98246288379432622</v>
      </c>
    </row>
    <row r="266" spans="1:5" s="143" customFormat="1" ht="25.5" x14ac:dyDescent="0.2">
      <c r="A266" s="365" t="s">
        <v>1006</v>
      </c>
      <c r="B266" s="366" t="s">
        <v>1008</v>
      </c>
      <c r="C266" s="367">
        <v>469.41283479999998</v>
      </c>
      <c r="D266" s="368">
        <v>3.5827530982414173E-4</v>
      </c>
      <c r="E266" s="369">
        <v>0.98282115910415035</v>
      </c>
    </row>
    <row r="267" spans="1:5" s="143" customFormat="1" ht="38.25" x14ac:dyDescent="0.2">
      <c r="A267" s="365" t="s">
        <v>981</v>
      </c>
      <c r="B267" s="366" t="s">
        <v>983</v>
      </c>
      <c r="C267" s="367">
        <v>456.14753660000002</v>
      </c>
      <c r="D267" s="368">
        <v>3.4815068503722143E-4</v>
      </c>
      <c r="E267" s="369">
        <v>0.9831693097891876</v>
      </c>
    </row>
    <row r="268" spans="1:5" s="143" customFormat="1" x14ac:dyDescent="0.2">
      <c r="A268" s="365" t="s">
        <v>302</v>
      </c>
      <c r="B268" s="366" t="s">
        <v>304</v>
      </c>
      <c r="C268" s="367">
        <v>452.96971500000006</v>
      </c>
      <c r="D268" s="368">
        <v>3.4572524002613445E-4</v>
      </c>
      <c r="E268" s="369">
        <v>0.98351503502921378</v>
      </c>
    </row>
    <row r="269" spans="1:5" s="143" customFormat="1" ht="25.5" x14ac:dyDescent="0.2">
      <c r="A269" s="365" t="s">
        <v>842</v>
      </c>
      <c r="B269" s="366" t="s">
        <v>844</v>
      </c>
      <c r="C269" s="367">
        <v>439.04505600000005</v>
      </c>
      <c r="D269" s="368">
        <v>3.3509736377825532E-4</v>
      </c>
      <c r="E269" s="369">
        <v>0.98385013239299202</v>
      </c>
    </row>
    <row r="270" spans="1:5" s="143" customFormat="1" ht="25.5" x14ac:dyDescent="0.2">
      <c r="A270" s="365" t="s">
        <v>698</v>
      </c>
      <c r="B270" s="366" t="s">
        <v>700</v>
      </c>
      <c r="C270" s="367">
        <v>434.47167000000002</v>
      </c>
      <c r="D270" s="368">
        <v>3.3160676623889847E-4</v>
      </c>
      <c r="E270" s="369">
        <v>0.98418173915923091</v>
      </c>
    </row>
    <row r="271" spans="1:5" s="143" customFormat="1" ht="38.25" x14ac:dyDescent="0.2">
      <c r="A271" s="365" t="s">
        <v>999</v>
      </c>
      <c r="B271" s="366" t="s">
        <v>1000</v>
      </c>
      <c r="C271" s="367">
        <v>417.18204000000003</v>
      </c>
      <c r="D271" s="368">
        <v>3.1841060480962267E-4</v>
      </c>
      <c r="E271" s="369">
        <v>0.98450014976404054</v>
      </c>
    </row>
    <row r="272" spans="1:5" s="143" customFormat="1" x14ac:dyDescent="0.2">
      <c r="A272" s="365" t="s">
        <v>370</v>
      </c>
      <c r="B272" s="366" t="s">
        <v>372</v>
      </c>
      <c r="C272" s="367">
        <v>413.20356600000002</v>
      </c>
      <c r="D272" s="368">
        <v>3.1537406873880007E-4</v>
      </c>
      <c r="E272" s="369">
        <v>0.98481552383277937</v>
      </c>
    </row>
    <row r="273" spans="1:5" s="170" customFormat="1" x14ac:dyDescent="0.2">
      <c r="A273" s="365" t="s">
        <v>115</v>
      </c>
      <c r="B273" s="366" t="s">
        <v>116</v>
      </c>
      <c r="C273" s="367">
        <v>406.55170619999996</v>
      </c>
      <c r="D273" s="368">
        <v>3.1029709394375177E-4</v>
      </c>
      <c r="E273" s="369">
        <v>0.98512582092672307</v>
      </c>
    </row>
    <row r="274" spans="1:5" s="143" customFormat="1" x14ac:dyDescent="0.2">
      <c r="A274" s="365" t="s">
        <v>857</v>
      </c>
      <c r="B274" s="366" t="s">
        <v>859</v>
      </c>
      <c r="C274" s="367">
        <v>404.56494799999996</v>
      </c>
      <c r="D274" s="368">
        <v>3.0878071783112601E-4</v>
      </c>
      <c r="E274" s="369">
        <v>0.98543460164455421</v>
      </c>
    </row>
    <row r="275" spans="1:5" s="143" customFormat="1" ht="25.5" x14ac:dyDescent="0.2">
      <c r="A275" s="365" t="s">
        <v>152</v>
      </c>
      <c r="B275" s="366" t="s">
        <v>160</v>
      </c>
      <c r="C275" s="367">
        <v>402.33402800000005</v>
      </c>
      <c r="D275" s="368">
        <v>3.0707798732412274E-4</v>
      </c>
      <c r="E275" s="369">
        <v>0.98574167963187831</v>
      </c>
    </row>
    <row r="276" spans="1:5" s="143" customFormat="1" x14ac:dyDescent="0.2">
      <c r="A276" s="365" t="s">
        <v>1050</v>
      </c>
      <c r="B276" s="366" t="s">
        <v>1052</v>
      </c>
      <c r="C276" s="367">
        <v>390.12593800000002</v>
      </c>
      <c r="D276" s="368">
        <v>2.9776026760524341E-4</v>
      </c>
      <c r="E276" s="369">
        <v>0.98603943989948351</v>
      </c>
    </row>
    <row r="277" spans="1:5" s="143" customFormat="1" x14ac:dyDescent="0.2">
      <c r="A277" s="365" t="s">
        <v>241</v>
      </c>
      <c r="B277" s="366" t="s">
        <v>243</v>
      </c>
      <c r="C277" s="367">
        <v>384.55111679999999</v>
      </c>
      <c r="D277" s="368">
        <v>2.9350533326052064E-4</v>
      </c>
      <c r="E277" s="369">
        <v>0.98633294523274406</v>
      </c>
    </row>
    <row r="278" spans="1:5" s="143" customFormat="1" ht="25.5" x14ac:dyDescent="0.2">
      <c r="A278" s="365" t="s">
        <v>1027</v>
      </c>
      <c r="B278" s="366" t="s">
        <v>1029</v>
      </c>
      <c r="C278" s="367">
        <v>383.99090799999999</v>
      </c>
      <c r="D278" s="368">
        <v>2.9307775871098422E-4</v>
      </c>
      <c r="E278" s="369">
        <v>0.98662602299145508</v>
      </c>
    </row>
    <row r="279" spans="1:5" s="143" customFormat="1" ht="25.5" x14ac:dyDescent="0.2">
      <c r="A279" s="365" t="s">
        <v>804</v>
      </c>
      <c r="B279" s="366" t="s">
        <v>805</v>
      </c>
      <c r="C279" s="367">
        <v>378.89746976000004</v>
      </c>
      <c r="D279" s="368">
        <v>2.891902357712171E-4</v>
      </c>
      <c r="E279" s="369">
        <v>0.98691521322722631</v>
      </c>
    </row>
    <row r="280" spans="1:5" s="143" customFormat="1" x14ac:dyDescent="0.2">
      <c r="A280" s="365" t="s">
        <v>707</v>
      </c>
      <c r="B280" s="366" t="s">
        <v>709</v>
      </c>
      <c r="C280" s="367">
        <v>373.604736</v>
      </c>
      <c r="D280" s="368">
        <v>2.8515060223949099E-4</v>
      </c>
      <c r="E280" s="369">
        <v>0.98720036382946574</v>
      </c>
    </row>
    <row r="281" spans="1:5" s="143" customFormat="1" ht="25.5" x14ac:dyDescent="0.2">
      <c r="A281" s="365" t="s">
        <v>795</v>
      </c>
      <c r="B281" s="366" t="s">
        <v>796</v>
      </c>
      <c r="C281" s="367">
        <v>369.08067811999996</v>
      </c>
      <c r="D281" s="368">
        <v>2.8169765396356675E-4</v>
      </c>
      <c r="E281" s="369">
        <v>0.98748206148342932</v>
      </c>
    </row>
    <row r="282" spans="1:5" s="143" customFormat="1" x14ac:dyDescent="0.2">
      <c r="A282" s="365" t="s">
        <v>117</v>
      </c>
      <c r="B282" s="366" t="s">
        <v>118</v>
      </c>
      <c r="C282" s="367">
        <v>363.88536120000003</v>
      </c>
      <c r="D282" s="368">
        <v>2.7773237299731315E-4</v>
      </c>
      <c r="E282" s="369">
        <v>0.98775979385642665</v>
      </c>
    </row>
    <row r="283" spans="1:5" s="143" customFormat="1" x14ac:dyDescent="0.2">
      <c r="A283" s="365" t="s">
        <v>1092</v>
      </c>
      <c r="B283" s="366" t="s">
        <v>1094</v>
      </c>
      <c r="C283" s="367">
        <v>361.70649600000007</v>
      </c>
      <c r="D283" s="368">
        <v>2.7606937286880657E-4</v>
      </c>
      <c r="E283" s="369">
        <v>0.98803586322929549</v>
      </c>
    </row>
    <row r="284" spans="1:5" s="143" customFormat="1" ht="38.25" x14ac:dyDescent="0.2">
      <c r="A284" s="365" t="s">
        <v>150</v>
      </c>
      <c r="B284" s="366" t="s">
        <v>157</v>
      </c>
      <c r="C284" s="367">
        <v>346.28836000000007</v>
      </c>
      <c r="D284" s="368">
        <v>2.6430161314262802E-4</v>
      </c>
      <c r="E284" s="369">
        <v>0.9883001648424381</v>
      </c>
    </row>
    <row r="285" spans="1:5" s="143" customFormat="1" x14ac:dyDescent="0.2">
      <c r="A285" s="365" t="s">
        <v>1276</v>
      </c>
      <c r="B285" s="366" t="s">
        <v>41</v>
      </c>
      <c r="C285" s="367">
        <v>340.83500000000004</v>
      </c>
      <c r="D285" s="368">
        <v>2.6013938301439765E-4</v>
      </c>
      <c r="E285" s="369">
        <v>0.98856030422545249</v>
      </c>
    </row>
    <row r="286" spans="1:5" s="143" customFormat="1" x14ac:dyDescent="0.2">
      <c r="A286" s="365" t="s">
        <v>1287</v>
      </c>
      <c r="B286" s="366" t="s">
        <v>265</v>
      </c>
      <c r="C286" s="367">
        <v>319.92880080000003</v>
      </c>
      <c r="D286" s="368">
        <v>2.4418290624099085E-4</v>
      </c>
      <c r="E286" s="369">
        <v>0.98880448713169344</v>
      </c>
    </row>
    <row r="287" spans="1:5" s="143" customFormat="1" x14ac:dyDescent="0.2">
      <c r="A287" s="365" t="s">
        <v>1277</v>
      </c>
      <c r="B287" s="366" t="s">
        <v>44</v>
      </c>
      <c r="C287" s="367">
        <v>315.53884600000004</v>
      </c>
      <c r="D287" s="368">
        <v>2.4083231098776542E-4</v>
      </c>
      <c r="E287" s="369">
        <v>0.98904531944268126</v>
      </c>
    </row>
    <row r="288" spans="1:5" s="143" customFormat="1" x14ac:dyDescent="0.2">
      <c r="A288" s="365" t="s">
        <v>1297</v>
      </c>
      <c r="B288" s="366" t="s">
        <v>774</v>
      </c>
      <c r="C288" s="367">
        <v>309.85000000000002</v>
      </c>
      <c r="D288" s="368">
        <v>2.3649034819490694E-4</v>
      </c>
      <c r="E288" s="369">
        <v>0.98928180979087621</v>
      </c>
    </row>
    <row r="289" spans="1:5" s="143" customFormat="1" x14ac:dyDescent="0.2">
      <c r="A289" s="365" t="s">
        <v>1129</v>
      </c>
      <c r="B289" s="366" t="s">
        <v>1131</v>
      </c>
      <c r="C289" s="367">
        <v>309.85000000000002</v>
      </c>
      <c r="D289" s="368">
        <v>2.3649034819490694E-4</v>
      </c>
      <c r="E289" s="369">
        <v>0.98951830013907116</v>
      </c>
    </row>
    <row r="290" spans="1:5" s="155" customFormat="1" x14ac:dyDescent="0.2">
      <c r="A290" s="365" t="s">
        <v>466</v>
      </c>
      <c r="B290" s="366" t="s">
        <v>468</v>
      </c>
      <c r="C290" s="367">
        <v>306.44165000000004</v>
      </c>
      <c r="D290" s="368">
        <v>2.3388895436476297E-4</v>
      </c>
      <c r="E290" s="369">
        <v>0.98975218909343587</v>
      </c>
    </row>
    <row r="291" spans="1:5" s="170" customFormat="1" ht="38.25" x14ac:dyDescent="0.2">
      <c r="A291" s="365" t="s">
        <v>560</v>
      </c>
      <c r="B291" s="366" t="s">
        <v>562</v>
      </c>
      <c r="C291" s="367">
        <v>304.76846</v>
      </c>
      <c r="D291" s="368">
        <v>2.3261190648451045E-4</v>
      </c>
      <c r="E291" s="369">
        <v>0.98998480099992037</v>
      </c>
    </row>
    <row r="292" spans="1:5" s="143" customFormat="1" ht="25.5" x14ac:dyDescent="0.2">
      <c r="A292" s="365" t="s">
        <v>94</v>
      </c>
      <c r="B292" s="366" t="s">
        <v>96</v>
      </c>
      <c r="C292" s="367">
        <v>302.92175400000002</v>
      </c>
      <c r="D292" s="368">
        <v>2.3120242400926882E-4</v>
      </c>
      <c r="E292" s="369">
        <v>0.99021600342392968</v>
      </c>
    </row>
    <row r="293" spans="1:5" s="143" customFormat="1" ht="38.25" x14ac:dyDescent="0.2">
      <c r="A293" s="365" t="s">
        <v>557</v>
      </c>
      <c r="B293" s="366" t="s">
        <v>559</v>
      </c>
      <c r="C293" s="367">
        <v>297.23290800000001</v>
      </c>
      <c r="D293" s="368">
        <v>2.2686046121641031E-4</v>
      </c>
      <c r="E293" s="369">
        <v>0.99044286388514613</v>
      </c>
    </row>
    <row r="294" spans="1:5" s="143" customFormat="1" x14ac:dyDescent="0.2">
      <c r="A294" s="365" t="s">
        <v>704</v>
      </c>
      <c r="B294" s="366" t="s">
        <v>706</v>
      </c>
      <c r="C294" s="367">
        <v>287.04504000000003</v>
      </c>
      <c r="D294" s="368">
        <v>2.190846585677618E-4</v>
      </c>
      <c r="E294" s="369">
        <v>0.99066194854371392</v>
      </c>
    </row>
    <row r="295" spans="1:5" s="170" customFormat="1" ht="38.25" x14ac:dyDescent="0.2">
      <c r="A295" s="365" t="s">
        <v>908</v>
      </c>
      <c r="B295" s="366" t="s">
        <v>910</v>
      </c>
      <c r="C295" s="367">
        <v>285.30988000000002</v>
      </c>
      <c r="D295" s="368">
        <v>2.1776031261787031E-4</v>
      </c>
      <c r="E295" s="369">
        <v>0.99087970885633181</v>
      </c>
    </row>
    <row r="296" spans="1:5" s="143" customFormat="1" x14ac:dyDescent="0.2">
      <c r="A296" s="365" t="s">
        <v>89</v>
      </c>
      <c r="B296" s="366" t="s">
        <v>91</v>
      </c>
      <c r="C296" s="367">
        <v>283.45078000000001</v>
      </c>
      <c r="D296" s="368">
        <v>2.1634137052870084E-4</v>
      </c>
      <c r="E296" s="369">
        <v>0.99109605022686054</v>
      </c>
    </row>
    <row r="297" spans="1:5" s="143" customFormat="1" x14ac:dyDescent="0.2">
      <c r="A297" s="365" t="s">
        <v>661</v>
      </c>
      <c r="B297" s="366" t="s">
        <v>663</v>
      </c>
      <c r="C297" s="367">
        <v>279.60864000000004</v>
      </c>
      <c r="D297" s="368">
        <v>2.1340889021108402E-4</v>
      </c>
      <c r="E297" s="369">
        <v>0.99130945911707158</v>
      </c>
    </row>
    <row r="298" spans="1:5" s="143" customFormat="1" ht="25.5" x14ac:dyDescent="0.2">
      <c r="A298" s="365" t="s">
        <v>229</v>
      </c>
      <c r="B298" s="366" t="s">
        <v>231</v>
      </c>
      <c r="C298" s="367">
        <v>278.67909000000003</v>
      </c>
      <c r="D298" s="368">
        <v>2.1269941916649931E-4</v>
      </c>
      <c r="E298" s="369">
        <v>0.99152215853623804</v>
      </c>
    </row>
    <row r="299" spans="1:5" s="143" customFormat="1" ht="25.5" x14ac:dyDescent="0.2">
      <c r="A299" s="365" t="s">
        <v>193</v>
      </c>
      <c r="B299" s="366" t="s">
        <v>195</v>
      </c>
      <c r="C299" s="367">
        <v>275.89044000000001</v>
      </c>
      <c r="D299" s="368">
        <v>2.1057100603274513E-4</v>
      </c>
      <c r="E299" s="369">
        <v>0.99173272954227076</v>
      </c>
    </row>
    <row r="300" spans="1:5" s="143" customFormat="1" ht="38.25" x14ac:dyDescent="0.2">
      <c r="A300" s="365" t="s">
        <v>146</v>
      </c>
      <c r="B300" s="366" t="s">
        <v>154</v>
      </c>
      <c r="C300" s="367">
        <v>265.24151519999998</v>
      </c>
      <c r="D300" s="368">
        <v>2.0244330574598255E-4</v>
      </c>
      <c r="E300" s="369">
        <v>0.9919351728480168</v>
      </c>
    </row>
    <row r="301" spans="1:5" s="143" customFormat="1" ht="25.5" x14ac:dyDescent="0.2">
      <c r="A301" s="365" t="s">
        <v>1285</v>
      </c>
      <c r="B301" s="366" t="s">
        <v>742</v>
      </c>
      <c r="C301" s="367">
        <v>265.16962999999998</v>
      </c>
      <c r="D301" s="368">
        <v>2.0238843998520134E-4</v>
      </c>
      <c r="E301" s="369">
        <v>0.99213756128800201</v>
      </c>
    </row>
    <row r="302" spans="1:5" s="143" customFormat="1" ht="25.5" x14ac:dyDescent="0.2">
      <c r="A302" s="365" t="s">
        <v>1295</v>
      </c>
      <c r="B302" s="366" t="s">
        <v>1267</v>
      </c>
      <c r="C302" s="367">
        <v>265.16962999999998</v>
      </c>
      <c r="D302" s="368">
        <v>2.0238843998520134E-4</v>
      </c>
      <c r="E302" s="369">
        <v>0.99233994972798723</v>
      </c>
    </row>
    <row r="303" spans="1:5" s="143" customFormat="1" x14ac:dyDescent="0.2">
      <c r="A303" s="365" t="s">
        <v>70</v>
      </c>
      <c r="B303" s="366" t="s">
        <v>72</v>
      </c>
      <c r="C303" s="367">
        <v>253.52769792000004</v>
      </c>
      <c r="D303" s="368">
        <v>1.9350283543054377E-4</v>
      </c>
      <c r="E303" s="369">
        <v>0.99253345256341774</v>
      </c>
    </row>
    <row r="304" spans="1:5" s="143" customFormat="1" x14ac:dyDescent="0.2">
      <c r="A304" s="365" t="s">
        <v>155</v>
      </c>
      <c r="B304" s="366" t="s">
        <v>162</v>
      </c>
      <c r="C304" s="367">
        <v>250.16793240000001</v>
      </c>
      <c r="D304" s="368">
        <v>1.9093852328699672E-4</v>
      </c>
      <c r="E304" s="369">
        <v>0.99272439108670474</v>
      </c>
    </row>
    <row r="305" spans="1:5" s="143" customFormat="1" x14ac:dyDescent="0.2">
      <c r="A305" s="365" t="s">
        <v>67</v>
      </c>
      <c r="B305" s="366" t="s">
        <v>69</v>
      </c>
      <c r="C305" s="367">
        <v>248.99868244000001</v>
      </c>
      <c r="D305" s="368">
        <v>1.9004610330904844E-4</v>
      </c>
      <c r="E305" s="369">
        <v>0.99291443719001382</v>
      </c>
    </row>
    <row r="306" spans="1:5" s="143" customFormat="1" x14ac:dyDescent="0.2">
      <c r="A306" s="365" t="s">
        <v>1068</v>
      </c>
      <c r="B306" s="366" t="s">
        <v>1069</v>
      </c>
      <c r="C306" s="367">
        <v>240.344448</v>
      </c>
      <c r="D306" s="368">
        <v>1.834408332878254E-4</v>
      </c>
      <c r="E306" s="369">
        <v>0.99309787802330163</v>
      </c>
    </row>
    <row r="307" spans="1:5" s="143" customFormat="1" ht="25.5" x14ac:dyDescent="0.2">
      <c r="A307" s="365" t="s">
        <v>335</v>
      </c>
      <c r="B307" s="366" t="s">
        <v>340</v>
      </c>
      <c r="C307" s="367">
        <v>239.15462399999998</v>
      </c>
      <c r="D307" s="368">
        <v>1.8253271035075693E-4</v>
      </c>
      <c r="E307" s="369">
        <v>0.99328041073365236</v>
      </c>
    </row>
    <row r="308" spans="1:5" s="143" customFormat="1" ht="25.5" x14ac:dyDescent="0.2">
      <c r="A308" s="365" t="s">
        <v>110</v>
      </c>
      <c r="B308" s="366" t="s">
        <v>112</v>
      </c>
      <c r="C308" s="367">
        <v>238.82370419999998</v>
      </c>
      <c r="D308" s="368">
        <v>1.8228013865888477E-4</v>
      </c>
      <c r="E308" s="369">
        <v>0.9934626908723112</v>
      </c>
    </row>
    <row r="309" spans="1:5" s="143" customFormat="1" x14ac:dyDescent="0.2">
      <c r="A309" s="365" t="s">
        <v>319</v>
      </c>
      <c r="B309" s="366" t="s">
        <v>321</v>
      </c>
      <c r="C309" s="367">
        <v>238.38718752000003</v>
      </c>
      <c r="D309" s="368">
        <v>1.8194697105634782E-4</v>
      </c>
      <c r="E309" s="369">
        <v>0.99364463784336754</v>
      </c>
    </row>
    <row r="310" spans="1:5" s="143" customFormat="1" x14ac:dyDescent="0.2">
      <c r="A310" s="365" t="s">
        <v>637</v>
      </c>
      <c r="B310" s="366" t="s">
        <v>639</v>
      </c>
      <c r="C310" s="367">
        <v>236.403156</v>
      </c>
      <c r="D310" s="368">
        <v>1.8043267605878617E-4</v>
      </c>
      <c r="E310" s="369">
        <v>0.99382507051942637</v>
      </c>
    </row>
    <row r="311" spans="1:5" s="143" customFormat="1" x14ac:dyDescent="0.2">
      <c r="A311" s="365" t="s">
        <v>1073</v>
      </c>
      <c r="B311" s="366" t="s">
        <v>1074</v>
      </c>
      <c r="C311" s="367">
        <v>235.10922240000002</v>
      </c>
      <c r="D311" s="368">
        <v>1.7944509236472427E-4</v>
      </c>
      <c r="E311" s="369">
        <v>0.99400451561179104</v>
      </c>
    </row>
    <row r="312" spans="1:5" s="143" customFormat="1" ht="25.5" x14ac:dyDescent="0.2">
      <c r="A312" s="365" t="s">
        <v>473</v>
      </c>
      <c r="B312" s="366" t="s">
        <v>474</v>
      </c>
      <c r="C312" s="367">
        <v>232.97435590000001</v>
      </c>
      <c r="D312" s="368">
        <v>1.7781567386566136E-4</v>
      </c>
      <c r="E312" s="369">
        <v>0.9941823312856567</v>
      </c>
    </row>
    <row r="313" spans="1:5" s="143" customFormat="1" ht="25.5" x14ac:dyDescent="0.2">
      <c r="A313" s="365" t="s">
        <v>692</v>
      </c>
      <c r="B313" s="366" t="s">
        <v>694</v>
      </c>
      <c r="C313" s="367">
        <v>227.88847800000002</v>
      </c>
      <c r="D313" s="368">
        <v>1.7393392129039014E-4</v>
      </c>
      <c r="E313" s="369">
        <v>0.99435626520694709</v>
      </c>
    </row>
    <row r="314" spans="1:5" s="143" customFormat="1" ht="38.25" x14ac:dyDescent="0.2">
      <c r="A314" s="365" t="s">
        <v>289</v>
      </c>
      <c r="B314" s="366" t="s">
        <v>291</v>
      </c>
      <c r="C314" s="367">
        <v>219.94392400000001</v>
      </c>
      <c r="D314" s="368">
        <v>1.6787030876267274E-4</v>
      </c>
      <c r="E314" s="369">
        <v>0.99452413551570973</v>
      </c>
    </row>
    <row r="315" spans="1:5" s="143" customFormat="1" ht="25.5" x14ac:dyDescent="0.2">
      <c r="A315" s="365" t="s">
        <v>338</v>
      </c>
      <c r="B315" s="366" t="s">
        <v>342</v>
      </c>
      <c r="C315" s="367">
        <v>215.853904</v>
      </c>
      <c r="D315" s="368">
        <v>1.6474863616649995E-4</v>
      </c>
      <c r="E315" s="369">
        <v>0.99468888415187617</v>
      </c>
    </row>
    <row r="316" spans="1:5" s="143" customFormat="1" x14ac:dyDescent="0.2">
      <c r="A316" s="365" t="s">
        <v>1080</v>
      </c>
      <c r="B316" s="366" t="s">
        <v>501</v>
      </c>
      <c r="C316" s="367">
        <v>214.4162</v>
      </c>
      <c r="D316" s="368">
        <v>1.6365132095087559E-4</v>
      </c>
      <c r="E316" s="369">
        <v>0.99485253547282704</v>
      </c>
    </row>
    <row r="317" spans="1:5" s="143" customFormat="1" ht="38.25" x14ac:dyDescent="0.2">
      <c r="A317" s="365" t="s">
        <v>563</v>
      </c>
      <c r="B317" s="366" t="s">
        <v>565</v>
      </c>
      <c r="C317" s="367">
        <v>203.17484200000001</v>
      </c>
      <c r="D317" s="368">
        <v>1.5507145111836438E-4</v>
      </c>
      <c r="E317" s="369">
        <v>0.99500760692394541</v>
      </c>
    </row>
    <row r="318" spans="1:5" s="143" customFormat="1" x14ac:dyDescent="0.2">
      <c r="A318" s="365" t="s">
        <v>664</v>
      </c>
      <c r="B318" s="366" t="s">
        <v>666</v>
      </c>
      <c r="C318" s="367">
        <v>201.27856000000003</v>
      </c>
      <c r="D318" s="368">
        <v>1.5362413018741154E-4</v>
      </c>
      <c r="E318" s="369">
        <v>0.99516123105413279</v>
      </c>
    </row>
    <row r="319" spans="1:5" s="143" customFormat="1" ht="25.5" x14ac:dyDescent="0.2">
      <c r="A319" s="365" t="s">
        <v>782</v>
      </c>
      <c r="B319" s="366" t="s">
        <v>784</v>
      </c>
      <c r="C319" s="367">
        <v>201.09265000000002</v>
      </c>
      <c r="D319" s="368">
        <v>1.5348223597849459E-4</v>
      </c>
      <c r="E319" s="369">
        <v>0.99531471329011123</v>
      </c>
    </row>
    <row r="320" spans="1:5" s="143" customFormat="1" ht="25.5" x14ac:dyDescent="0.2">
      <c r="A320" s="365" t="s">
        <v>785</v>
      </c>
      <c r="B320" s="366" t="s">
        <v>787</v>
      </c>
      <c r="C320" s="367">
        <v>199.10961</v>
      </c>
      <c r="D320" s="368">
        <v>1.5196869775004719E-4</v>
      </c>
      <c r="E320" s="369">
        <v>0.99546668198786126</v>
      </c>
    </row>
    <row r="321" spans="1:5" s="143" customFormat="1" ht="25.5" x14ac:dyDescent="0.2">
      <c r="A321" s="365" t="s">
        <v>1033</v>
      </c>
      <c r="B321" s="366" t="s">
        <v>1034</v>
      </c>
      <c r="C321" s="367">
        <v>198.58906199999998</v>
      </c>
      <c r="D321" s="368">
        <v>1.5157139396507972E-4</v>
      </c>
      <c r="E321" s="369">
        <v>0.9956182533818263</v>
      </c>
    </row>
    <row r="322" spans="1:5" s="143" customFormat="1" x14ac:dyDescent="0.2">
      <c r="A322" s="365" t="s">
        <v>235</v>
      </c>
      <c r="B322" s="366" t="s">
        <v>237</v>
      </c>
      <c r="C322" s="367">
        <v>197.13896400000002</v>
      </c>
      <c r="D322" s="368">
        <v>1.504646191355276E-4</v>
      </c>
      <c r="E322" s="369">
        <v>0.99576871800096178</v>
      </c>
    </row>
    <row r="323" spans="1:5" s="143" customFormat="1" ht="38.25" x14ac:dyDescent="0.2">
      <c r="A323" s="365" t="s">
        <v>875</v>
      </c>
      <c r="B323" s="366" t="s">
        <v>877</v>
      </c>
      <c r="C323" s="367">
        <v>190.39861104000002</v>
      </c>
      <c r="D323" s="368">
        <v>1.4532010269703487E-4</v>
      </c>
      <c r="E323" s="369">
        <v>0.99591403810365886</v>
      </c>
    </row>
    <row r="324" spans="1:5" s="143" customFormat="1" ht="25.5" x14ac:dyDescent="0.2">
      <c r="A324" s="365" t="s">
        <v>818</v>
      </c>
      <c r="B324" s="366" t="s">
        <v>820</v>
      </c>
      <c r="C324" s="367">
        <v>179.36596800000001</v>
      </c>
      <c r="D324" s="368">
        <v>1.3689953276306772E-4</v>
      </c>
      <c r="E324" s="369">
        <v>0.99605093763642194</v>
      </c>
    </row>
    <row r="325" spans="1:5" s="143" customFormat="1" ht="38.25" x14ac:dyDescent="0.2">
      <c r="A325" s="365" t="s">
        <v>404</v>
      </c>
      <c r="B325" s="366" t="s">
        <v>406</v>
      </c>
      <c r="C325" s="367">
        <v>175.56101000000001</v>
      </c>
      <c r="D325" s="368">
        <v>1.3399543128723426E-4</v>
      </c>
      <c r="E325" s="369">
        <v>0.99618493306770917</v>
      </c>
    </row>
    <row r="326" spans="1:5" s="143" customFormat="1" x14ac:dyDescent="0.2">
      <c r="A326" s="365" t="s">
        <v>1021</v>
      </c>
      <c r="B326" s="366" t="s">
        <v>1023</v>
      </c>
      <c r="C326" s="367">
        <v>170.14483200000001</v>
      </c>
      <c r="D326" s="368">
        <v>1.298615800007873E-4</v>
      </c>
      <c r="E326" s="369">
        <v>0.99631479464771</v>
      </c>
    </row>
    <row r="327" spans="1:5" s="143" customFormat="1" ht="25.5" x14ac:dyDescent="0.2">
      <c r="A327" s="365" t="s">
        <v>496</v>
      </c>
      <c r="B327" s="366" t="s">
        <v>498</v>
      </c>
      <c r="C327" s="367">
        <v>168.80627999999999</v>
      </c>
      <c r="D327" s="368">
        <v>1.2883994169658527E-4</v>
      </c>
      <c r="E327" s="369">
        <v>0.99644363458940655</v>
      </c>
    </row>
    <row r="328" spans="1:5" s="143" customFormat="1" ht="38.25" x14ac:dyDescent="0.2">
      <c r="A328" s="365" t="s">
        <v>993</v>
      </c>
      <c r="B328" s="366" t="s">
        <v>994</v>
      </c>
      <c r="C328" s="367">
        <v>166.03845191999997</v>
      </c>
      <c r="D328" s="368">
        <v>1.2672742071422979E-4</v>
      </c>
      <c r="E328" s="369">
        <v>0.99657036201012072</v>
      </c>
    </row>
    <row r="329" spans="1:5" s="143" customFormat="1" ht="25.5" x14ac:dyDescent="0.2">
      <c r="A329" s="365" t="s">
        <v>991</v>
      </c>
      <c r="B329" s="366" t="s">
        <v>992</v>
      </c>
      <c r="C329" s="367">
        <v>165.76033055999997</v>
      </c>
      <c r="D329" s="368">
        <v>1.2651514697769006E-4</v>
      </c>
      <c r="E329" s="369">
        <v>0.99669687715709843</v>
      </c>
    </row>
    <row r="330" spans="1:5" s="143" customFormat="1" x14ac:dyDescent="0.2">
      <c r="A330" s="365" t="s">
        <v>1087</v>
      </c>
      <c r="B330" s="366" t="s">
        <v>1088</v>
      </c>
      <c r="C330" s="367">
        <v>160.62624</v>
      </c>
      <c r="D330" s="368">
        <v>1.2259659650423974E-4</v>
      </c>
      <c r="E330" s="369">
        <v>0.99681947375360269</v>
      </c>
    </row>
    <row r="331" spans="1:5" s="143" customFormat="1" ht="38.25" x14ac:dyDescent="0.2">
      <c r="A331" s="365" t="s">
        <v>972</v>
      </c>
      <c r="B331" s="366" t="s">
        <v>974</v>
      </c>
      <c r="C331" s="367">
        <v>158.92330440000001</v>
      </c>
      <c r="D331" s="368">
        <v>1.2129684555056054E-4</v>
      </c>
      <c r="E331" s="369">
        <v>0.9969407705991532</v>
      </c>
    </row>
    <row r="332" spans="1:5" s="143" customFormat="1" ht="25.5" x14ac:dyDescent="0.2">
      <c r="A332" s="365" t="s">
        <v>572</v>
      </c>
      <c r="B332" s="366" t="s">
        <v>574</v>
      </c>
      <c r="C332" s="367">
        <v>157.93674200000001</v>
      </c>
      <c r="D332" s="368">
        <v>1.2054386028190795E-4</v>
      </c>
      <c r="E332" s="369">
        <v>0.99706131445943513</v>
      </c>
    </row>
    <row r="333" spans="1:5" s="143" customFormat="1" x14ac:dyDescent="0.2">
      <c r="A333" s="365" t="s">
        <v>1071</v>
      </c>
      <c r="B333" s="366" t="s">
        <v>1072</v>
      </c>
      <c r="C333" s="367">
        <v>148.29966336000001</v>
      </c>
      <c r="D333" s="368">
        <v>1.1318844287621069E-4</v>
      </c>
      <c r="E333" s="369">
        <v>0.99717450290231135</v>
      </c>
    </row>
    <row r="334" spans="1:5" s="143" customFormat="1" x14ac:dyDescent="0.2">
      <c r="A334" s="365" t="s">
        <v>514</v>
      </c>
      <c r="B334" s="366" t="s">
        <v>516</v>
      </c>
      <c r="C334" s="367">
        <v>144.91994349999999</v>
      </c>
      <c r="D334" s="368">
        <v>1.1060890075423991E-4</v>
      </c>
      <c r="E334" s="369">
        <v>0.99728511180306556</v>
      </c>
    </row>
    <row r="335" spans="1:5" s="143" customFormat="1" ht="25.5" x14ac:dyDescent="0.2">
      <c r="A335" s="365" t="s">
        <v>878</v>
      </c>
      <c r="B335" s="366" t="s">
        <v>880</v>
      </c>
      <c r="C335" s="367">
        <v>142.332696</v>
      </c>
      <c r="D335" s="368">
        <v>1.0863420634681244E-4</v>
      </c>
      <c r="E335" s="369">
        <v>0.99739374600941233</v>
      </c>
    </row>
    <row r="336" spans="1:5" s="143" customFormat="1" ht="38.25" x14ac:dyDescent="0.2">
      <c r="A336" s="365" t="s">
        <v>905</v>
      </c>
      <c r="B336" s="366" t="s">
        <v>907</v>
      </c>
      <c r="C336" s="367">
        <v>139.345742</v>
      </c>
      <c r="D336" s="368">
        <v>1.0635443939021354E-4</v>
      </c>
      <c r="E336" s="369">
        <v>0.99750010044880255</v>
      </c>
    </row>
    <row r="337" spans="1:5" s="143" customFormat="1" ht="25.5" x14ac:dyDescent="0.2">
      <c r="A337" s="365" t="s">
        <v>824</v>
      </c>
      <c r="B337" s="366" t="s">
        <v>826</v>
      </c>
      <c r="C337" s="367">
        <v>127.21201600000001</v>
      </c>
      <c r="D337" s="368">
        <v>9.7093477354900982E-5</v>
      </c>
      <c r="E337" s="369">
        <v>0.99759719392615742</v>
      </c>
    </row>
    <row r="338" spans="1:5" s="143" customFormat="1" ht="38.25" x14ac:dyDescent="0.2">
      <c r="A338" s="365" t="s">
        <v>948</v>
      </c>
      <c r="B338" s="366" t="s">
        <v>950</v>
      </c>
      <c r="C338" s="367">
        <v>124.60183959999999</v>
      </c>
      <c r="D338" s="368">
        <v>9.5101282661707079E-5</v>
      </c>
      <c r="E338" s="369">
        <v>0.99769229520881908</v>
      </c>
    </row>
    <row r="339" spans="1:5" s="143" customFormat="1" x14ac:dyDescent="0.2">
      <c r="A339" s="365" t="s">
        <v>634</v>
      </c>
      <c r="B339" s="366" t="s">
        <v>636</v>
      </c>
      <c r="C339" s="367">
        <v>120.02349600000001</v>
      </c>
      <c r="D339" s="368">
        <v>9.160690127677915E-5</v>
      </c>
      <c r="E339" s="369">
        <v>0.99778390211009582</v>
      </c>
    </row>
    <row r="340" spans="1:5" s="143" customFormat="1" x14ac:dyDescent="0.2">
      <c r="A340" s="365" t="s">
        <v>710</v>
      </c>
      <c r="B340" s="366" t="s">
        <v>712</v>
      </c>
      <c r="C340" s="367">
        <v>117.160482</v>
      </c>
      <c r="D340" s="368">
        <v>8.9421730459458203E-5</v>
      </c>
      <c r="E340" s="369">
        <v>0.99787332384055527</v>
      </c>
    </row>
    <row r="341" spans="1:5" s="143" customFormat="1" x14ac:dyDescent="0.2">
      <c r="A341" s="365" t="s">
        <v>680</v>
      </c>
      <c r="B341" s="366" t="s">
        <v>682</v>
      </c>
      <c r="C341" s="367">
        <v>112.19048800000002</v>
      </c>
      <c r="D341" s="368">
        <v>8.5628425274411905E-5</v>
      </c>
      <c r="E341" s="369">
        <v>0.99795895226582965</v>
      </c>
    </row>
    <row r="342" spans="1:5" s="143" customFormat="1" x14ac:dyDescent="0.2">
      <c r="A342" s="365" t="s">
        <v>58</v>
      </c>
      <c r="B342" s="366" t="s">
        <v>60</v>
      </c>
      <c r="C342" s="367">
        <v>111.88063800000002</v>
      </c>
      <c r="D342" s="368">
        <v>8.5391934926217007E-5</v>
      </c>
      <c r="E342" s="369">
        <v>0.99804434420075583</v>
      </c>
    </row>
    <row r="343" spans="1:5" s="143" customFormat="1" ht="38.25" x14ac:dyDescent="0.2">
      <c r="A343" s="365" t="s">
        <v>554</v>
      </c>
      <c r="B343" s="366" t="s">
        <v>556</v>
      </c>
      <c r="C343" s="367">
        <v>111.76909200000001</v>
      </c>
      <c r="D343" s="368">
        <v>8.5306798400866835E-5</v>
      </c>
      <c r="E343" s="369">
        <v>0.99812965099915674</v>
      </c>
    </row>
    <row r="344" spans="1:5" s="170" customFormat="1" ht="25.5" x14ac:dyDescent="0.2">
      <c r="A344" s="365" t="s">
        <v>848</v>
      </c>
      <c r="B344" s="366" t="s">
        <v>850</v>
      </c>
      <c r="C344" s="367">
        <v>110.00914399999999</v>
      </c>
      <c r="D344" s="368">
        <v>8.3963533223119748E-5</v>
      </c>
      <c r="E344" s="369">
        <v>0.99821361453237989</v>
      </c>
    </row>
    <row r="345" spans="1:5" s="143" customFormat="1" x14ac:dyDescent="0.2">
      <c r="A345" s="365" t="s">
        <v>695</v>
      </c>
      <c r="B345" s="366" t="s">
        <v>697</v>
      </c>
      <c r="C345" s="367">
        <v>103.465112</v>
      </c>
      <c r="D345" s="368">
        <v>7.8968857069243315E-5</v>
      </c>
      <c r="E345" s="369">
        <v>0.99829258338944915</v>
      </c>
    </row>
    <row r="346" spans="1:5" s="143" customFormat="1" x14ac:dyDescent="0.2">
      <c r="A346" s="365" t="s">
        <v>939</v>
      </c>
      <c r="B346" s="366" t="s">
        <v>940</v>
      </c>
      <c r="C346" s="367">
        <v>100.3914</v>
      </c>
      <c r="D346" s="368">
        <v>7.6622872815149839E-5</v>
      </c>
      <c r="E346" s="369">
        <v>0.99836920626226433</v>
      </c>
    </row>
    <row r="347" spans="1:5" s="143" customFormat="1" ht="25.5" x14ac:dyDescent="0.2">
      <c r="A347" s="365" t="s">
        <v>575</v>
      </c>
      <c r="B347" s="366" t="s">
        <v>577</v>
      </c>
      <c r="C347" s="367">
        <v>96.673200000000008</v>
      </c>
      <c r="D347" s="368">
        <v>7.3784988636810964E-5</v>
      </c>
      <c r="E347" s="369">
        <v>0.99844299125090119</v>
      </c>
    </row>
    <row r="348" spans="1:5" s="143" customFormat="1" x14ac:dyDescent="0.2">
      <c r="A348" s="365" t="s">
        <v>689</v>
      </c>
      <c r="B348" s="366" t="s">
        <v>691</v>
      </c>
      <c r="C348" s="367">
        <v>95.520558000000008</v>
      </c>
      <c r="D348" s="368">
        <v>7.2905244541525912E-5</v>
      </c>
      <c r="E348" s="369">
        <v>0.9985158964954427</v>
      </c>
    </row>
    <row r="349" spans="1:5" s="143" customFormat="1" ht="25.5" x14ac:dyDescent="0.2">
      <c r="A349" s="365" t="s">
        <v>401</v>
      </c>
      <c r="B349" s="366" t="s">
        <v>403</v>
      </c>
      <c r="C349" s="367">
        <v>92.322906000000017</v>
      </c>
      <c r="D349" s="368">
        <v>7.0464664148154477E-5</v>
      </c>
      <c r="E349" s="369">
        <v>0.99858636115959087</v>
      </c>
    </row>
    <row r="350" spans="1:5" s="143" customFormat="1" ht="38.25" x14ac:dyDescent="0.2">
      <c r="A350" s="365" t="s">
        <v>863</v>
      </c>
      <c r="B350" s="366" t="s">
        <v>865</v>
      </c>
      <c r="C350" s="367">
        <v>91.913904000000002</v>
      </c>
      <c r="D350" s="368">
        <v>7.0152496888537194E-5</v>
      </c>
      <c r="E350" s="369">
        <v>0.99865651365647945</v>
      </c>
    </row>
    <row r="351" spans="1:5" s="143" customFormat="1" x14ac:dyDescent="0.2">
      <c r="A351" s="365" t="s">
        <v>1047</v>
      </c>
      <c r="B351" s="366" t="s">
        <v>1049</v>
      </c>
      <c r="C351" s="367">
        <v>88.086636800000008</v>
      </c>
      <c r="D351" s="368">
        <v>6.7231368107633697E-5</v>
      </c>
      <c r="E351" s="369">
        <v>0.99872374502458705</v>
      </c>
    </row>
    <row r="352" spans="1:5" s="143" customFormat="1" x14ac:dyDescent="0.2">
      <c r="A352" s="365" t="s">
        <v>393</v>
      </c>
      <c r="B352" s="366" t="s">
        <v>395</v>
      </c>
      <c r="C352" s="367">
        <v>85.543388000000022</v>
      </c>
      <c r="D352" s="368">
        <v>6.5290255329649913E-5</v>
      </c>
      <c r="E352" s="369">
        <v>0.99878903527991669</v>
      </c>
    </row>
    <row r="353" spans="1:5" s="143" customFormat="1" x14ac:dyDescent="0.2">
      <c r="A353" s="365" t="s">
        <v>1291</v>
      </c>
      <c r="B353" s="366" t="s">
        <v>758</v>
      </c>
      <c r="C353" s="367">
        <v>84.130471999999997</v>
      </c>
      <c r="D353" s="368">
        <v>6.4211859341881128E-5</v>
      </c>
      <c r="E353" s="369">
        <v>0.9988532471392586</v>
      </c>
    </row>
    <row r="354" spans="1:5" s="143" customFormat="1" x14ac:dyDescent="0.2">
      <c r="A354" s="365" t="s">
        <v>658</v>
      </c>
      <c r="B354" s="366" t="s">
        <v>660</v>
      </c>
      <c r="C354" s="367">
        <v>83.510772000000003</v>
      </c>
      <c r="D354" s="368">
        <v>6.3738878645491317E-5</v>
      </c>
      <c r="E354" s="369">
        <v>0.99891698601790413</v>
      </c>
    </row>
    <row r="355" spans="1:5" s="143" customFormat="1" x14ac:dyDescent="0.2">
      <c r="A355" s="365" t="s">
        <v>667</v>
      </c>
      <c r="B355" s="366" t="s">
        <v>669</v>
      </c>
      <c r="C355" s="367">
        <v>80.722121999999999</v>
      </c>
      <c r="D355" s="368">
        <v>6.1610465511737151E-5</v>
      </c>
      <c r="E355" s="369">
        <v>0.99897859648341591</v>
      </c>
    </row>
    <row r="356" spans="1:5" s="32" customFormat="1" x14ac:dyDescent="0.2">
      <c r="A356" s="365" t="s">
        <v>722</v>
      </c>
      <c r="B356" s="366" t="s">
        <v>724</v>
      </c>
      <c r="C356" s="367">
        <v>79.371175999999991</v>
      </c>
      <c r="D356" s="368">
        <v>6.0579367593607352E-5</v>
      </c>
      <c r="E356" s="369">
        <v>0.99903917585100954</v>
      </c>
    </row>
    <row r="357" spans="1:5" s="155" customFormat="1" ht="25.5" x14ac:dyDescent="0.2">
      <c r="A357" s="365" t="s">
        <v>997</v>
      </c>
      <c r="B357" s="366" t="s">
        <v>998</v>
      </c>
      <c r="C357" s="367">
        <v>78.708344880000013</v>
      </c>
      <c r="D357" s="368">
        <v>6.007346744074882E-5</v>
      </c>
      <c r="E357" s="369">
        <v>0.99909924931845029</v>
      </c>
    </row>
    <row r="358" spans="1:5" s="143" customFormat="1" x14ac:dyDescent="0.2">
      <c r="A358" s="365" t="s">
        <v>674</v>
      </c>
      <c r="B358" s="366" t="s">
        <v>676</v>
      </c>
      <c r="C358" s="367">
        <v>76.954346000000001</v>
      </c>
      <c r="D358" s="368">
        <v>5.8734742877687083E-5</v>
      </c>
      <c r="E358" s="369">
        <v>0.99915798406132794</v>
      </c>
    </row>
    <row r="359" spans="1:5" s="143" customFormat="1" x14ac:dyDescent="0.2">
      <c r="A359" s="365" t="s">
        <v>964</v>
      </c>
      <c r="B359" s="366" t="s">
        <v>966</v>
      </c>
      <c r="C359" s="367">
        <v>74.165696000000011</v>
      </c>
      <c r="D359" s="368">
        <v>5.660632974393293E-5</v>
      </c>
      <c r="E359" s="369">
        <v>0.99921459039107186</v>
      </c>
    </row>
    <row r="360" spans="1:5" s="143" customFormat="1" x14ac:dyDescent="0.2">
      <c r="A360" s="365" t="s">
        <v>584</v>
      </c>
      <c r="B360" s="366" t="s">
        <v>586</v>
      </c>
      <c r="C360" s="367">
        <v>68.848669999999998</v>
      </c>
      <c r="D360" s="368">
        <v>5.2548155368908317E-5</v>
      </c>
      <c r="E360" s="369">
        <v>0.99926713854644078</v>
      </c>
    </row>
    <row r="361" spans="1:5" s="143" customFormat="1" x14ac:dyDescent="0.2">
      <c r="A361" s="365" t="s">
        <v>686</v>
      </c>
      <c r="B361" s="366" t="s">
        <v>688</v>
      </c>
      <c r="C361" s="367">
        <v>67.472936000000004</v>
      </c>
      <c r="D361" s="368">
        <v>5.1498138222922935E-5</v>
      </c>
      <c r="E361" s="369">
        <v>0.9993186366846637</v>
      </c>
    </row>
    <row r="362" spans="1:5" s="155" customFormat="1" ht="25.5" x14ac:dyDescent="0.2">
      <c r="A362" s="365" t="s">
        <v>827</v>
      </c>
      <c r="B362" s="366" t="s">
        <v>829</v>
      </c>
      <c r="C362" s="367">
        <v>62.614488000000001</v>
      </c>
      <c r="D362" s="368">
        <v>4.7789969563226789E-5</v>
      </c>
      <c r="E362" s="369">
        <v>0.99936642665422692</v>
      </c>
    </row>
    <row r="363" spans="1:5" s="143" customFormat="1" x14ac:dyDescent="0.2">
      <c r="A363" s="365" t="s">
        <v>643</v>
      </c>
      <c r="B363" s="366" t="s">
        <v>645</v>
      </c>
      <c r="C363" s="367">
        <v>60.48272</v>
      </c>
      <c r="D363" s="368">
        <v>4.616291596764583E-5</v>
      </c>
      <c r="E363" s="369">
        <v>0.99941258957019452</v>
      </c>
    </row>
    <row r="364" spans="1:5" s="143" customFormat="1" x14ac:dyDescent="0.2">
      <c r="A364" s="365" t="s">
        <v>1126</v>
      </c>
      <c r="B364" s="366" t="s">
        <v>1128</v>
      </c>
      <c r="C364" s="367">
        <v>59.491200000000006</v>
      </c>
      <c r="D364" s="368">
        <v>4.5406146853422135E-5</v>
      </c>
      <c r="E364" s="369">
        <v>0.99945799571704796</v>
      </c>
    </row>
    <row r="365" spans="1:5" s="143" customFormat="1" x14ac:dyDescent="0.2">
      <c r="A365" s="365" t="s">
        <v>646</v>
      </c>
      <c r="B365" s="366" t="s">
        <v>648</v>
      </c>
      <c r="C365" s="367">
        <v>57.508160000000004</v>
      </c>
      <c r="D365" s="368">
        <v>4.3892608624974724E-5</v>
      </c>
      <c r="E365" s="369">
        <v>0.99950188832567299</v>
      </c>
    </row>
    <row r="366" spans="1:5" s="143" customFormat="1" ht="25.5" x14ac:dyDescent="0.2">
      <c r="A366" s="365" t="s">
        <v>845</v>
      </c>
      <c r="B366" s="366" t="s">
        <v>847</v>
      </c>
      <c r="C366" s="367">
        <v>57.458584000000002</v>
      </c>
      <c r="D366" s="368">
        <v>4.3854770169263539E-5</v>
      </c>
      <c r="E366" s="369">
        <v>0.99954574309584221</v>
      </c>
    </row>
    <row r="367" spans="1:5" s="143" customFormat="1" x14ac:dyDescent="0.2">
      <c r="A367" s="365" t="s">
        <v>76</v>
      </c>
      <c r="B367" s="366" t="s">
        <v>78</v>
      </c>
      <c r="C367" s="367">
        <v>56.573156640000008</v>
      </c>
      <c r="D367" s="368">
        <v>4.3178975350261777E-5</v>
      </c>
      <c r="E367" s="369">
        <v>0.99958892207119243</v>
      </c>
    </row>
    <row r="368" spans="1:5" s="143" customFormat="1" ht="25.5" x14ac:dyDescent="0.2">
      <c r="A368" s="365" t="s">
        <v>1075</v>
      </c>
      <c r="B368" s="366" t="s">
        <v>1077</v>
      </c>
      <c r="C368" s="367">
        <v>53.107794240000011</v>
      </c>
      <c r="D368" s="368">
        <v>4.053406729604994E-5</v>
      </c>
      <c r="E368" s="369">
        <v>0.99962945613848853</v>
      </c>
    </row>
    <row r="369" spans="1:5" s="155" customFormat="1" x14ac:dyDescent="0.2">
      <c r="A369" s="365" t="s">
        <v>677</v>
      </c>
      <c r="B369" s="366" t="s">
        <v>679</v>
      </c>
      <c r="C369" s="367">
        <v>45.163736</v>
      </c>
      <c r="D369" s="368">
        <v>3.4470833152889629E-5</v>
      </c>
      <c r="E369" s="369">
        <v>0.99966392697164141</v>
      </c>
    </row>
    <row r="370" spans="1:5" s="143" customFormat="1" ht="25.5" x14ac:dyDescent="0.2">
      <c r="A370" s="365" t="s">
        <v>938</v>
      </c>
      <c r="B370" s="366" t="s">
        <v>820</v>
      </c>
      <c r="C370" s="367">
        <v>44.841492000000002</v>
      </c>
      <c r="D370" s="368">
        <v>3.4224883190766929E-5</v>
      </c>
      <c r="E370" s="369">
        <v>0.99969815185483213</v>
      </c>
    </row>
    <row r="371" spans="1:5" s="143" customFormat="1" ht="38.25" x14ac:dyDescent="0.2">
      <c r="A371" s="365" t="s">
        <v>427</v>
      </c>
      <c r="B371" s="366" t="s">
        <v>428</v>
      </c>
      <c r="C371" s="367">
        <v>44.499417600000001</v>
      </c>
      <c r="D371" s="368">
        <v>3.3963797846359753E-5</v>
      </c>
      <c r="E371" s="369">
        <v>0.9997321156526785</v>
      </c>
    </row>
    <row r="372" spans="1:5" s="143" customFormat="1" x14ac:dyDescent="0.2">
      <c r="A372" s="365" t="s">
        <v>649</v>
      </c>
      <c r="B372" s="366" t="s">
        <v>651</v>
      </c>
      <c r="C372" s="367">
        <v>42.908028000000002</v>
      </c>
      <c r="D372" s="368">
        <v>3.274918341803071E-5</v>
      </c>
      <c r="E372" s="369">
        <v>0.9997648648360965</v>
      </c>
    </row>
    <row r="373" spans="1:5" s="143" customFormat="1" x14ac:dyDescent="0.2">
      <c r="A373" s="365" t="s">
        <v>82</v>
      </c>
      <c r="B373" s="366" t="s">
        <v>83</v>
      </c>
      <c r="C373" s="367">
        <v>41.685483840000003</v>
      </c>
      <c r="D373" s="368">
        <v>3.1816087100192884E-5</v>
      </c>
      <c r="E373" s="369">
        <v>0.99979668092319673</v>
      </c>
    </row>
    <row r="374" spans="1:5" s="143" customFormat="1" x14ac:dyDescent="0.2">
      <c r="A374" s="365" t="s">
        <v>640</v>
      </c>
      <c r="B374" s="366" t="s">
        <v>642</v>
      </c>
      <c r="C374" s="367">
        <v>37.987609999999997</v>
      </c>
      <c r="D374" s="368">
        <v>2.8993716688695585E-5</v>
      </c>
      <c r="E374" s="369">
        <v>0.99982567463988548</v>
      </c>
    </row>
    <row r="375" spans="1:5" s="143" customFormat="1" x14ac:dyDescent="0.2">
      <c r="A375" s="365" t="s">
        <v>1292</v>
      </c>
      <c r="B375" s="366" t="s">
        <v>761</v>
      </c>
      <c r="C375" s="367">
        <v>31.455972000000006</v>
      </c>
      <c r="D375" s="368">
        <v>2.4008500148746953E-5</v>
      </c>
      <c r="E375" s="369">
        <v>0.9998496831400342</v>
      </c>
    </row>
    <row r="376" spans="1:5" s="143" customFormat="1" x14ac:dyDescent="0.2">
      <c r="A376" s="365" t="s">
        <v>719</v>
      </c>
      <c r="B376" s="366" t="s">
        <v>721</v>
      </c>
      <c r="C376" s="367">
        <v>31.232880000000005</v>
      </c>
      <c r="D376" s="368">
        <v>2.383822709804662E-5</v>
      </c>
      <c r="E376" s="369">
        <v>0.99987352136713226</v>
      </c>
    </row>
    <row r="377" spans="1:5" s="143" customFormat="1" x14ac:dyDescent="0.2">
      <c r="A377" s="365" t="s">
        <v>683</v>
      </c>
      <c r="B377" s="366" t="s">
        <v>685</v>
      </c>
      <c r="C377" s="367">
        <v>31.158516000000002</v>
      </c>
      <c r="D377" s="368">
        <v>2.3781469414479843E-5</v>
      </c>
      <c r="E377" s="369">
        <v>0.99989730283654676</v>
      </c>
    </row>
    <row r="378" spans="1:5" s="143" customFormat="1" ht="38.25" x14ac:dyDescent="0.2">
      <c r="A378" s="365" t="s">
        <v>1009</v>
      </c>
      <c r="B378" s="366" t="s">
        <v>1011</v>
      </c>
      <c r="C378" s="367">
        <v>27.044699519999998</v>
      </c>
      <c r="D378" s="368">
        <v>2.0641634359565698E-5</v>
      </c>
      <c r="E378" s="369">
        <v>0.99991794447090632</v>
      </c>
    </row>
    <row r="379" spans="1:5" s="143" customFormat="1" x14ac:dyDescent="0.2">
      <c r="A379" s="365" t="s">
        <v>716</v>
      </c>
      <c r="B379" s="366" t="s">
        <v>718</v>
      </c>
      <c r="C379" s="367">
        <v>24.540120000000002</v>
      </c>
      <c r="D379" s="368">
        <v>1.8730035577036629E-5</v>
      </c>
      <c r="E379" s="369">
        <v>0.99993667450648338</v>
      </c>
    </row>
    <row r="380" spans="1:5" s="143" customFormat="1" x14ac:dyDescent="0.2">
      <c r="A380" s="365" t="s">
        <v>73</v>
      </c>
      <c r="B380" s="366" t="s">
        <v>75</v>
      </c>
      <c r="C380" s="367">
        <v>21.871443920000004</v>
      </c>
      <c r="D380" s="368">
        <v>1.6693191506103538E-5</v>
      </c>
      <c r="E380" s="369">
        <v>0.99995336769798948</v>
      </c>
    </row>
    <row r="381" spans="1:5" s="143" customFormat="1" x14ac:dyDescent="0.2">
      <c r="A381" s="365" t="s">
        <v>65</v>
      </c>
      <c r="B381" s="366" t="s">
        <v>66</v>
      </c>
      <c r="C381" s="367">
        <v>16.573504679999999</v>
      </c>
      <c r="D381" s="368">
        <v>1.2649584936527736E-5</v>
      </c>
      <c r="E381" s="369">
        <v>0.999966017282926</v>
      </c>
    </row>
    <row r="382" spans="1:5" s="155" customFormat="1" ht="51" x14ac:dyDescent="0.2">
      <c r="A382" s="365" t="s">
        <v>1001</v>
      </c>
      <c r="B382" s="366" t="s">
        <v>1003</v>
      </c>
      <c r="C382" s="367">
        <v>15.3487296</v>
      </c>
      <c r="D382" s="368">
        <v>1.171478588818291E-5</v>
      </c>
      <c r="E382" s="369">
        <v>0.99997773206881413</v>
      </c>
    </row>
    <row r="383" spans="1:5" s="143" customFormat="1" ht="25.5" x14ac:dyDescent="0.2">
      <c r="A383" s="365" t="s">
        <v>494</v>
      </c>
      <c r="B383" s="366" t="s">
        <v>495</v>
      </c>
      <c r="C383" s="367">
        <v>15.071104</v>
      </c>
      <c r="D383" s="368">
        <v>1.1502890536200272E-5</v>
      </c>
      <c r="E383" s="369">
        <v>0.99998923495935033</v>
      </c>
    </row>
    <row r="384" spans="1:5" s="143" customFormat="1" x14ac:dyDescent="0.2">
      <c r="A384" s="365" t="s">
        <v>1296</v>
      </c>
      <c r="B384" s="366" t="s">
        <v>1268</v>
      </c>
      <c r="C384" s="367">
        <v>8.7253760000000007</v>
      </c>
      <c r="D384" s="368">
        <v>6.6595682051685794E-6</v>
      </c>
      <c r="E384" s="369">
        <v>0.99999589452755544</v>
      </c>
    </row>
    <row r="385" spans="1:9" s="143" customFormat="1" x14ac:dyDescent="0.2">
      <c r="A385" s="365" t="s">
        <v>511</v>
      </c>
      <c r="B385" s="366" t="s">
        <v>513</v>
      </c>
      <c r="C385" s="367">
        <v>5.3789959999999999</v>
      </c>
      <c r="D385" s="368">
        <v>4.1054724446635837E-6</v>
      </c>
      <c r="E385" s="369">
        <v>1</v>
      </c>
    </row>
    <row r="386" spans="1:9" s="143" customFormat="1" x14ac:dyDescent="0.2">
      <c r="A386" s="370"/>
      <c r="B386" s="371"/>
      <c r="C386" s="372">
        <f>SUM(C16:C385)</f>
        <v>1310201.4621951196</v>
      </c>
      <c r="D386" s="372">
        <f>SUM(D16:D385)</f>
        <v>1</v>
      </c>
      <c r="E386" s="373"/>
    </row>
    <row r="387" spans="1:9" x14ac:dyDescent="0.2">
      <c r="C387" s="5"/>
      <c r="E387" s="26" t="s">
        <v>1239</v>
      </c>
    </row>
    <row r="389" spans="1:9" x14ac:dyDescent="0.2">
      <c r="C389" s="80" t="s">
        <v>1166</v>
      </c>
      <c r="D389" s="81"/>
      <c r="E389" s="27"/>
      <c r="I389" s="24"/>
    </row>
    <row r="390" spans="1:9" x14ac:dyDescent="0.2">
      <c r="C390" s="27"/>
      <c r="D390" s="82" t="s">
        <v>1167</v>
      </c>
      <c r="E390" s="83"/>
      <c r="I390" s="24"/>
    </row>
    <row r="391" spans="1:9" x14ac:dyDescent="0.2">
      <c r="C391" s="27"/>
      <c r="D391" s="82" t="s">
        <v>1168</v>
      </c>
      <c r="E391" s="84"/>
      <c r="I391" s="24"/>
    </row>
    <row r="392" spans="1:9" x14ac:dyDescent="0.2">
      <c r="C392" s="86"/>
      <c r="D392" s="82" t="s">
        <v>1169</v>
      </c>
      <c r="E392" s="84"/>
      <c r="I392" s="24"/>
    </row>
    <row r="393" spans="1:9" x14ac:dyDescent="0.2">
      <c r="C393" s="5"/>
      <c r="D393" s="5"/>
      <c r="E393" s="5"/>
    </row>
    <row r="402" spans="1:5" s="24" customFormat="1" x14ac:dyDescent="0.2">
      <c r="A402" s="5"/>
      <c r="B402" s="5"/>
      <c r="D402" s="105"/>
      <c r="E402" s="105"/>
    </row>
    <row r="403" spans="1:5" s="24" customFormat="1" x14ac:dyDescent="0.2">
      <c r="A403" s="5"/>
      <c r="B403" s="5"/>
      <c r="D403" s="105"/>
      <c r="E403" s="105"/>
    </row>
    <row r="404" spans="1:5" s="24" customFormat="1" x14ac:dyDescent="0.2">
      <c r="A404" s="5"/>
      <c r="B404" s="5"/>
      <c r="D404" s="105"/>
      <c r="E404" s="105"/>
    </row>
    <row r="405" spans="1:5" s="24" customFormat="1" x14ac:dyDescent="0.2">
      <c r="A405" s="5"/>
      <c r="B405" s="5"/>
      <c r="D405" s="105"/>
      <c r="E405" s="105"/>
    </row>
    <row r="406" spans="1:5" s="24" customFormat="1" x14ac:dyDescent="0.2">
      <c r="A406" s="5"/>
      <c r="B406" s="5"/>
      <c r="D406" s="105"/>
      <c r="E406" s="105"/>
    </row>
    <row r="407" spans="1:5" s="24" customFormat="1" x14ac:dyDescent="0.2">
      <c r="A407" s="5"/>
      <c r="B407" s="5"/>
      <c r="D407" s="105"/>
      <c r="E407" s="105"/>
    </row>
  </sheetData>
  <sortState xmlns:xlrd2="http://schemas.microsoft.com/office/spreadsheetml/2017/richdata2" ref="A16:E386">
    <sortCondition descending="1" ref="D16:D386"/>
  </sortState>
  <printOptions horizontalCentered="1"/>
  <pageMargins left="0.43307086614173229" right="0.19685039370078741" top="0.74803149606299213" bottom="0.94488188976377963" header="0" footer="0.74803149606299213"/>
  <pageSetup paperSize="9" scale="80" fitToHeight="15" orientation="portrait" r:id="rId1"/>
  <headerFooter>
    <oddFooter>&amp;R&amp;"Verdana,Negrito itálico"&amp;10Página &amp;P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8192B-0F6E-4368-82B9-CD50F900006F}">
  <sheetPr>
    <pageSetUpPr fitToPage="1"/>
  </sheetPr>
  <dimension ref="A1:O430"/>
  <sheetViews>
    <sheetView showOutlineSymbols="0" showWhiteSpace="0" workbookViewId="0">
      <selection activeCell="Q13" sqref="Q13"/>
    </sheetView>
  </sheetViews>
  <sheetFormatPr defaultRowHeight="14.25" x14ac:dyDescent="0.2"/>
  <cols>
    <col min="1" max="1" width="10" bestFit="1" customWidth="1"/>
    <col min="2" max="2" width="60" bestFit="1" customWidth="1"/>
    <col min="3" max="3" width="5" bestFit="1" customWidth="1"/>
    <col min="4" max="4" width="10" bestFit="1" customWidth="1"/>
    <col min="5" max="5" width="10" customWidth="1"/>
    <col min="6" max="12" width="10" bestFit="1" customWidth="1"/>
    <col min="14" max="15" width="10" style="138" bestFit="1" customWidth="1"/>
  </cols>
  <sheetData>
    <row r="1" spans="1:15" ht="30" x14ac:dyDescent="0.2">
      <c r="A1" s="124"/>
      <c r="B1" s="124" t="s">
        <v>0</v>
      </c>
      <c r="C1" s="124" t="s">
        <v>1</v>
      </c>
      <c r="D1" s="124"/>
      <c r="E1" s="124"/>
      <c r="F1" s="124" t="s">
        <v>2</v>
      </c>
      <c r="G1" s="124"/>
      <c r="H1" s="124"/>
      <c r="I1" s="124" t="s">
        <v>3</v>
      </c>
      <c r="J1" s="124"/>
      <c r="K1" s="124"/>
      <c r="L1" s="124"/>
      <c r="N1" s="124"/>
      <c r="O1" s="124"/>
    </row>
    <row r="2" spans="1:15" ht="80.099999999999994" customHeight="1" x14ac:dyDescent="0.2">
      <c r="A2" s="125"/>
      <c r="B2" s="125" t="s">
        <v>4</v>
      </c>
      <c r="C2" s="125" t="s">
        <v>5</v>
      </c>
      <c r="D2" s="125"/>
      <c r="E2" s="125"/>
      <c r="F2" s="125" t="s">
        <v>6</v>
      </c>
      <c r="G2" s="125"/>
      <c r="H2" s="125"/>
      <c r="I2" s="125" t="s">
        <v>7</v>
      </c>
      <c r="J2" s="125"/>
      <c r="K2" s="125"/>
      <c r="L2" s="125"/>
      <c r="N2" s="125"/>
      <c r="O2" s="125"/>
    </row>
    <row r="3" spans="1:15" ht="15" x14ac:dyDescent="0.25">
      <c r="A3" s="139" t="s">
        <v>8</v>
      </c>
      <c r="B3" s="140"/>
      <c r="C3" s="140"/>
      <c r="D3" s="140"/>
      <c r="E3" s="140"/>
      <c r="F3" s="140"/>
      <c r="G3" s="140"/>
      <c r="H3" s="140"/>
      <c r="I3" s="140"/>
      <c r="J3" s="140"/>
      <c r="K3" s="140"/>
      <c r="L3" s="140"/>
      <c r="N3" s="140"/>
      <c r="O3" s="140"/>
    </row>
    <row r="4" spans="1:15" ht="15" customHeight="1" x14ac:dyDescent="0.2">
      <c r="A4" s="135" t="s">
        <v>9</v>
      </c>
      <c r="B4" s="135" t="s">
        <v>12</v>
      </c>
      <c r="C4" s="136" t="s">
        <v>13</v>
      </c>
      <c r="D4" s="126" t="s">
        <v>14</v>
      </c>
      <c r="E4" s="126"/>
      <c r="F4" s="136" t="s">
        <v>15</v>
      </c>
      <c r="G4" s="135"/>
      <c r="H4" s="135"/>
      <c r="I4" s="136" t="s">
        <v>16</v>
      </c>
      <c r="J4" s="135"/>
      <c r="K4" s="135"/>
      <c r="L4" s="126" t="s">
        <v>17</v>
      </c>
      <c r="N4" s="126" t="s">
        <v>10</v>
      </c>
      <c r="O4" s="135" t="s">
        <v>11</v>
      </c>
    </row>
    <row r="5" spans="1:15" ht="15" customHeight="1" x14ac:dyDescent="0.2">
      <c r="A5" s="126"/>
      <c r="B5" s="126"/>
      <c r="C5" s="126"/>
      <c r="D5" s="126"/>
      <c r="E5" s="126"/>
      <c r="F5" s="126" t="s">
        <v>18</v>
      </c>
      <c r="G5" s="126" t="s">
        <v>19</v>
      </c>
      <c r="H5" s="126" t="s">
        <v>16</v>
      </c>
      <c r="I5" s="126" t="s">
        <v>18</v>
      </c>
      <c r="J5" s="126" t="s">
        <v>19</v>
      </c>
      <c r="K5" s="126" t="s">
        <v>16</v>
      </c>
      <c r="L5" s="126"/>
      <c r="N5" s="126"/>
      <c r="O5" s="126"/>
    </row>
    <row r="6" spans="1:15" ht="24" customHeight="1" x14ac:dyDescent="0.2">
      <c r="A6" s="114" t="s">
        <v>20</v>
      </c>
      <c r="B6" s="114" t="s">
        <v>21</v>
      </c>
      <c r="C6" s="114"/>
      <c r="D6" s="115"/>
      <c r="E6" s="115"/>
      <c r="F6" s="114"/>
      <c r="G6" s="114"/>
      <c r="H6" s="114"/>
      <c r="I6" s="114"/>
      <c r="J6" s="114"/>
      <c r="K6" s="127">
        <v>48363.34</v>
      </c>
      <c r="L6" s="128">
        <v>4.5749879072955024E-2</v>
      </c>
      <c r="N6" s="114"/>
      <c r="O6" s="114"/>
    </row>
    <row r="7" spans="1:15" ht="26.1" customHeight="1" x14ac:dyDescent="0.2">
      <c r="A7" s="116" t="s">
        <v>22</v>
      </c>
      <c r="B7" s="116" t="s">
        <v>25</v>
      </c>
      <c r="C7" s="117" t="s">
        <v>26</v>
      </c>
      <c r="D7" s="118">
        <v>20</v>
      </c>
      <c r="E7" s="118"/>
      <c r="F7" s="119">
        <v>7</v>
      </c>
      <c r="G7" s="119">
        <v>82.67</v>
      </c>
      <c r="H7" s="119">
        <v>89.67</v>
      </c>
      <c r="I7" s="119">
        <v>140</v>
      </c>
      <c r="J7" s="119">
        <v>1653.4</v>
      </c>
      <c r="K7" s="119">
        <v>1793.4</v>
      </c>
      <c r="L7" s="129">
        <v>1.6964881484495807E-3</v>
      </c>
      <c r="N7" s="118" t="s">
        <v>23</v>
      </c>
      <c r="O7" s="116" t="s">
        <v>24</v>
      </c>
    </row>
    <row r="8" spans="1:15" ht="26.1" customHeight="1" x14ac:dyDescent="0.2">
      <c r="A8" s="120" t="s">
        <v>27</v>
      </c>
      <c r="B8" s="120" t="s">
        <v>30</v>
      </c>
      <c r="C8" s="121" t="s">
        <v>31</v>
      </c>
      <c r="D8" s="122">
        <v>25</v>
      </c>
      <c r="E8" s="122"/>
      <c r="F8" s="123">
        <v>0</v>
      </c>
      <c r="G8" s="123">
        <v>19</v>
      </c>
      <c r="H8" s="123">
        <v>19</v>
      </c>
      <c r="I8" s="123">
        <v>0</v>
      </c>
      <c r="J8" s="123">
        <v>475</v>
      </c>
      <c r="K8" s="123">
        <v>475</v>
      </c>
      <c r="L8" s="130">
        <v>4.4933192289146358E-4</v>
      </c>
      <c r="N8" s="122" t="s">
        <v>28</v>
      </c>
      <c r="O8" s="120" t="s">
        <v>29</v>
      </c>
    </row>
    <row r="9" spans="1:15" ht="24" customHeight="1" x14ac:dyDescent="0.2">
      <c r="A9" s="120" t="s">
        <v>32</v>
      </c>
      <c r="B9" s="120" t="s">
        <v>34</v>
      </c>
      <c r="C9" s="121" t="s">
        <v>35</v>
      </c>
      <c r="D9" s="122">
        <v>220</v>
      </c>
      <c r="E9" s="122"/>
      <c r="F9" s="123">
        <v>106.9</v>
      </c>
      <c r="G9" s="123">
        <v>0</v>
      </c>
      <c r="H9" s="123">
        <v>106.9</v>
      </c>
      <c r="I9" s="123">
        <v>23518</v>
      </c>
      <c r="J9" s="123">
        <v>0</v>
      </c>
      <c r="K9" s="123">
        <v>23518</v>
      </c>
      <c r="L9" s="130">
        <v>2.224713297381356E-2</v>
      </c>
      <c r="N9" s="122" t="s">
        <v>33</v>
      </c>
      <c r="O9" s="120" t="s">
        <v>29</v>
      </c>
    </row>
    <row r="10" spans="1:15" ht="24" customHeight="1" x14ac:dyDescent="0.2">
      <c r="A10" s="120" t="s">
        <v>1275</v>
      </c>
      <c r="B10" s="120" t="s">
        <v>38</v>
      </c>
      <c r="C10" s="121" t="s">
        <v>39</v>
      </c>
      <c r="D10" s="122">
        <v>5</v>
      </c>
      <c r="E10" s="122"/>
      <c r="F10" s="123">
        <v>4409.47</v>
      </c>
      <c r="G10" s="123">
        <v>0</v>
      </c>
      <c r="H10" s="123">
        <v>4409.47</v>
      </c>
      <c r="I10" s="123">
        <v>22047.35</v>
      </c>
      <c r="J10" s="123">
        <v>0</v>
      </c>
      <c r="K10" s="123">
        <v>22047.35</v>
      </c>
      <c r="L10" s="130">
        <v>2.0855954042444443E-2</v>
      </c>
      <c r="N10" s="122" t="s">
        <v>37</v>
      </c>
      <c r="O10" s="120" t="s">
        <v>29</v>
      </c>
    </row>
    <row r="11" spans="1:15" ht="26.1" customHeight="1" x14ac:dyDescent="0.2">
      <c r="A11" s="120" t="s">
        <v>1276</v>
      </c>
      <c r="B11" s="120" t="s">
        <v>41</v>
      </c>
      <c r="C11" s="121" t="s">
        <v>42</v>
      </c>
      <c r="D11" s="122">
        <v>1</v>
      </c>
      <c r="E11" s="122"/>
      <c r="F11" s="123">
        <v>0</v>
      </c>
      <c r="G11" s="123">
        <v>275</v>
      </c>
      <c r="H11" s="123">
        <v>275</v>
      </c>
      <c r="I11" s="123">
        <v>0</v>
      </c>
      <c r="J11" s="123">
        <v>275</v>
      </c>
      <c r="K11" s="123">
        <v>275</v>
      </c>
      <c r="L11" s="130">
        <v>2.601395343055842E-4</v>
      </c>
      <c r="N11" s="122" t="s">
        <v>40</v>
      </c>
      <c r="O11" s="120" t="s">
        <v>29</v>
      </c>
    </row>
    <row r="12" spans="1:15" ht="24" customHeight="1" x14ac:dyDescent="0.2">
      <c r="A12" s="120" t="s">
        <v>1277</v>
      </c>
      <c r="B12" s="120" t="s">
        <v>44</v>
      </c>
      <c r="C12" s="121" t="s">
        <v>45</v>
      </c>
      <c r="D12" s="122">
        <v>1</v>
      </c>
      <c r="E12" s="122"/>
      <c r="F12" s="123">
        <v>0</v>
      </c>
      <c r="G12" s="123">
        <v>254.59</v>
      </c>
      <c r="H12" s="123">
        <v>254.59</v>
      </c>
      <c r="I12" s="123">
        <v>0</v>
      </c>
      <c r="J12" s="123">
        <v>254.59</v>
      </c>
      <c r="K12" s="123">
        <v>254.59</v>
      </c>
      <c r="L12" s="130">
        <v>2.4083245105039521E-4</v>
      </c>
      <c r="N12" s="122" t="s">
        <v>43</v>
      </c>
      <c r="O12" s="120" t="s">
        <v>36</v>
      </c>
    </row>
    <row r="13" spans="1:15" ht="24" customHeight="1" x14ac:dyDescent="0.2">
      <c r="A13" s="114" t="s">
        <v>46</v>
      </c>
      <c r="B13" s="114" t="s">
        <v>47</v>
      </c>
      <c r="C13" s="114"/>
      <c r="D13" s="115"/>
      <c r="E13" s="115"/>
      <c r="F13" s="114"/>
      <c r="G13" s="114"/>
      <c r="H13" s="114"/>
      <c r="I13" s="114"/>
      <c r="J13" s="114"/>
      <c r="K13" s="127">
        <v>907104.09</v>
      </c>
      <c r="L13" s="128">
        <v>0.85808594741560262</v>
      </c>
      <c r="N13" s="114"/>
      <c r="O13" s="114"/>
    </row>
    <row r="14" spans="1:15" ht="24" customHeight="1" x14ac:dyDescent="0.2">
      <c r="A14" s="114" t="s">
        <v>48</v>
      </c>
      <c r="B14" s="114" t="s">
        <v>49</v>
      </c>
      <c r="C14" s="114"/>
      <c r="D14" s="115"/>
      <c r="E14" s="115"/>
      <c r="F14" s="114"/>
      <c r="G14" s="114"/>
      <c r="H14" s="114"/>
      <c r="I14" s="114"/>
      <c r="J14" s="114"/>
      <c r="K14" s="127">
        <v>13583.89</v>
      </c>
      <c r="L14" s="128">
        <v>1.2849842976939207E-2</v>
      </c>
      <c r="N14" s="114"/>
      <c r="O14" s="114"/>
    </row>
    <row r="15" spans="1:15" ht="26.1" customHeight="1" x14ac:dyDescent="0.2">
      <c r="A15" s="116" t="s">
        <v>50</v>
      </c>
      <c r="B15" s="116" t="s">
        <v>1251</v>
      </c>
      <c r="C15" s="117" t="s">
        <v>42</v>
      </c>
      <c r="D15" s="118">
        <v>192.4</v>
      </c>
      <c r="E15" s="118"/>
      <c r="F15" s="119">
        <v>9.35</v>
      </c>
      <c r="G15" s="119">
        <v>3.22</v>
      </c>
      <c r="H15" s="119">
        <v>12.57</v>
      </c>
      <c r="I15" s="119">
        <v>1798.94</v>
      </c>
      <c r="J15" s="119">
        <v>619.52</v>
      </c>
      <c r="K15" s="119">
        <v>2418.46</v>
      </c>
      <c r="L15" s="129">
        <v>2.2877711204970295E-3</v>
      </c>
      <c r="N15" s="118" t="s">
        <v>51</v>
      </c>
      <c r="O15" s="116" t="s">
        <v>36</v>
      </c>
    </row>
    <row r="16" spans="1:15" ht="26.1" customHeight="1" x14ac:dyDescent="0.2">
      <c r="A16" s="116" t="s">
        <v>52</v>
      </c>
      <c r="B16" s="116" t="s">
        <v>54</v>
      </c>
      <c r="C16" s="117" t="s">
        <v>42</v>
      </c>
      <c r="D16" s="118">
        <v>731.67</v>
      </c>
      <c r="E16" s="118"/>
      <c r="F16" s="119">
        <v>6.46</v>
      </c>
      <c r="G16" s="119">
        <v>3.23</v>
      </c>
      <c r="H16" s="119">
        <v>9.69</v>
      </c>
      <c r="I16" s="119">
        <v>4726.58</v>
      </c>
      <c r="J16" s="119">
        <v>2363.3000000000002</v>
      </c>
      <c r="K16" s="119">
        <v>7089.88</v>
      </c>
      <c r="L16" s="129">
        <v>6.7067566599362735E-3</v>
      </c>
      <c r="N16" s="118" t="s">
        <v>53</v>
      </c>
      <c r="O16" s="116" t="s">
        <v>29</v>
      </c>
    </row>
    <row r="17" spans="1:15" ht="24" customHeight="1" x14ac:dyDescent="0.2">
      <c r="A17" s="116" t="s">
        <v>55</v>
      </c>
      <c r="B17" s="116" t="s">
        <v>57</v>
      </c>
      <c r="C17" s="117" t="s">
        <v>26</v>
      </c>
      <c r="D17" s="118">
        <v>13.14</v>
      </c>
      <c r="E17" s="118"/>
      <c r="F17" s="119">
        <v>30.33</v>
      </c>
      <c r="G17" s="119">
        <v>15.01</v>
      </c>
      <c r="H17" s="119">
        <v>45.34</v>
      </c>
      <c r="I17" s="119">
        <v>398.53</v>
      </c>
      <c r="J17" s="119">
        <v>197.23</v>
      </c>
      <c r="K17" s="119">
        <v>595.76</v>
      </c>
      <c r="L17" s="129">
        <v>5.6356628711961762E-4</v>
      </c>
      <c r="N17" s="118" t="s">
        <v>56</v>
      </c>
      <c r="O17" s="116" t="s">
        <v>29</v>
      </c>
    </row>
    <row r="18" spans="1:15" ht="26.1" customHeight="1" x14ac:dyDescent="0.2">
      <c r="A18" s="116" t="s">
        <v>58</v>
      </c>
      <c r="B18" s="116" t="s">
        <v>60</v>
      </c>
      <c r="C18" s="117" t="s">
        <v>61</v>
      </c>
      <c r="D18" s="118">
        <v>9</v>
      </c>
      <c r="E18" s="118"/>
      <c r="F18" s="119">
        <v>7.07</v>
      </c>
      <c r="G18" s="119">
        <v>2.96</v>
      </c>
      <c r="H18" s="119">
        <v>10.029999999999999</v>
      </c>
      <c r="I18" s="119">
        <v>63.63</v>
      </c>
      <c r="J18" s="119">
        <v>26.64</v>
      </c>
      <c r="K18" s="119">
        <v>90.27</v>
      </c>
      <c r="L18" s="129">
        <v>8.5391984588236675E-5</v>
      </c>
      <c r="N18" s="118" t="s">
        <v>59</v>
      </c>
      <c r="O18" s="116" t="s">
        <v>29</v>
      </c>
    </row>
    <row r="19" spans="1:15" ht="24" customHeight="1" x14ac:dyDescent="0.2">
      <c r="A19" s="116" t="s">
        <v>62</v>
      </c>
      <c r="B19" s="116" t="s">
        <v>64</v>
      </c>
      <c r="C19" s="117" t="s">
        <v>42</v>
      </c>
      <c r="D19" s="118">
        <v>24.31</v>
      </c>
      <c r="E19" s="118"/>
      <c r="F19" s="119">
        <v>14.7</v>
      </c>
      <c r="G19" s="119">
        <v>13.79</v>
      </c>
      <c r="H19" s="119">
        <v>28.49</v>
      </c>
      <c r="I19" s="119">
        <v>357.35</v>
      </c>
      <c r="J19" s="119">
        <v>335.24</v>
      </c>
      <c r="K19" s="119">
        <v>692.59</v>
      </c>
      <c r="L19" s="129">
        <v>6.5516378205347108E-4</v>
      </c>
      <c r="N19" s="118" t="s">
        <v>63</v>
      </c>
      <c r="O19" s="116" t="s">
        <v>29</v>
      </c>
    </row>
    <row r="20" spans="1:15" ht="24" customHeight="1" x14ac:dyDescent="0.2">
      <c r="A20" s="116" t="s">
        <v>65</v>
      </c>
      <c r="B20" s="116" t="s">
        <v>66</v>
      </c>
      <c r="C20" s="117" t="s">
        <v>42</v>
      </c>
      <c r="D20" s="118">
        <v>1.38</v>
      </c>
      <c r="E20" s="118"/>
      <c r="F20" s="119">
        <v>6.46</v>
      </c>
      <c r="G20" s="119">
        <v>3.23</v>
      </c>
      <c r="H20" s="119">
        <v>9.69</v>
      </c>
      <c r="I20" s="119">
        <v>8.91</v>
      </c>
      <c r="J20" s="119">
        <v>4.46</v>
      </c>
      <c r="K20" s="119">
        <v>13.37</v>
      </c>
      <c r="L20" s="129">
        <v>1.2647511176966039E-5</v>
      </c>
      <c r="N20" s="118" t="s">
        <v>53</v>
      </c>
      <c r="O20" s="116" t="s">
        <v>29</v>
      </c>
    </row>
    <row r="21" spans="1:15" ht="24" customHeight="1" x14ac:dyDescent="0.2">
      <c r="A21" s="116" t="s">
        <v>67</v>
      </c>
      <c r="B21" s="116" t="s">
        <v>69</v>
      </c>
      <c r="C21" s="117" t="s">
        <v>42</v>
      </c>
      <c r="D21" s="118">
        <v>31.94</v>
      </c>
      <c r="E21" s="118"/>
      <c r="F21" s="119">
        <v>6.29</v>
      </c>
      <c r="G21" s="119">
        <v>0</v>
      </c>
      <c r="H21" s="119">
        <v>6.29</v>
      </c>
      <c r="I21" s="119">
        <v>200.9</v>
      </c>
      <c r="J21" s="119">
        <v>0</v>
      </c>
      <c r="K21" s="119">
        <v>200.9</v>
      </c>
      <c r="L21" s="129">
        <v>1.9004375433451587E-4</v>
      </c>
      <c r="N21" s="118" t="s">
        <v>68</v>
      </c>
      <c r="O21" s="116" t="s">
        <v>24</v>
      </c>
    </row>
    <row r="22" spans="1:15" ht="24" customHeight="1" x14ac:dyDescent="0.2">
      <c r="A22" s="116" t="s">
        <v>70</v>
      </c>
      <c r="B22" s="116" t="s">
        <v>72</v>
      </c>
      <c r="C22" s="117" t="s">
        <v>42</v>
      </c>
      <c r="D22" s="118">
        <v>26.88</v>
      </c>
      <c r="E22" s="118"/>
      <c r="F22" s="119">
        <v>5.3</v>
      </c>
      <c r="G22" s="119">
        <v>2.31</v>
      </c>
      <c r="H22" s="119">
        <v>7.61</v>
      </c>
      <c r="I22" s="119">
        <v>142.46</v>
      </c>
      <c r="J22" s="119">
        <v>62.09</v>
      </c>
      <c r="K22" s="119">
        <v>204.55</v>
      </c>
      <c r="L22" s="129">
        <v>1.9349651542620818E-4</v>
      </c>
      <c r="N22" s="118" t="s">
        <v>71</v>
      </c>
      <c r="O22" s="116" t="s">
        <v>29</v>
      </c>
    </row>
    <row r="23" spans="1:15" ht="24" customHeight="1" x14ac:dyDescent="0.2">
      <c r="A23" s="116" t="s">
        <v>73</v>
      </c>
      <c r="B23" s="116" t="s">
        <v>75</v>
      </c>
      <c r="C23" s="117" t="s">
        <v>42</v>
      </c>
      <c r="D23" s="118">
        <v>5.62</v>
      </c>
      <c r="E23" s="118"/>
      <c r="F23" s="119">
        <v>3.14</v>
      </c>
      <c r="G23" s="119">
        <v>0</v>
      </c>
      <c r="H23" s="119">
        <v>3.14</v>
      </c>
      <c r="I23" s="119">
        <v>17.64</v>
      </c>
      <c r="J23" s="119">
        <v>0</v>
      </c>
      <c r="K23" s="119">
        <v>17.64</v>
      </c>
      <c r="L23" s="129">
        <v>1.6686768673274563E-5</v>
      </c>
      <c r="N23" s="118" t="s">
        <v>74</v>
      </c>
      <c r="O23" s="116" t="s">
        <v>24</v>
      </c>
    </row>
    <row r="24" spans="1:15" ht="24" customHeight="1" x14ac:dyDescent="0.2">
      <c r="A24" s="116" t="s">
        <v>76</v>
      </c>
      <c r="B24" s="116" t="s">
        <v>78</v>
      </c>
      <c r="C24" s="117" t="s">
        <v>42</v>
      </c>
      <c r="D24" s="118">
        <v>2.66</v>
      </c>
      <c r="E24" s="118"/>
      <c r="F24" s="119">
        <v>11.29</v>
      </c>
      <c r="G24" s="119">
        <v>5.87</v>
      </c>
      <c r="H24" s="119">
        <v>17.16</v>
      </c>
      <c r="I24" s="119">
        <v>30.03</v>
      </c>
      <c r="J24" s="119">
        <v>15.61</v>
      </c>
      <c r="K24" s="119">
        <v>45.64</v>
      </c>
      <c r="L24" s="129">
        <v>4.3173703075297683E-5</v>
      </c>
      <c r="N24" s="118" t="s">
        <v>77</v>
      </c>
      <c r="O24" s="116" t="s">
        <v>29</v>
      </c>
    </row>
    <row r="25" spans="1:15" ht="26.1" customHeight="1" x14ac:dyDescent="0.2">
      <c r="A25" s="116" t="s">
        <v>79</v>
      </c>
      <c r="B25" s="116" t="s">
        <v>81</v>
      </c>
      <c r="C25" s="117" t="s">
        <v>42</v>
      </c>
      <c r="D25" s="118">
        <v>0</v>
      </c>
      <c r="E25" s="118"/>
      <c r="F25" s="119">
        <v>11.44</v>
      </c>
      <c r="G25" s="119">
        <v>0</v>
      </c>
      <c r="H25" s="119">
        <v>11.44</v>
      </c>
      <c r="I25" s="119">
        <v>0</v>
      </c>
      <c r="J25" s="119">
        <v>0</v>
      </c>
      <c r="K25" s="119">
        <v>0</v>
      </c>
      <c r="L25" s="129">
        <v>0</v>
      </c>
      <c r="N25" s="118" t="s">
        <v>80</v>
      </c>
      <c r="O25" s="116" t="s">
        <v>24</v>
      </c>
    </row>
    <row r="26" spans="1:15" ht="26.1" customHeight="1" x14ac:dyDescent="0.2">
      <c r="A26" s="116" t="s">
        <v>82</v>
      </c>
      <c r="B26" s="116" t="s">
        <v>83</v>
      </c>
      <c r="C26" s="117" t="s">
        <v>42</v>
      </c>
      <c r="D26" s="118">
        <v>1.96</v>
      </c>
      <c r="E26" s="118"/>
      <c r="F26" s="119">
        <v>11.29</v>
      </c>
      <c r="G26" s="119">
        <v>5.87</v>
      </c>
      <c r="H26" s="119">
        <v>17.16</v>
      </c>
      <c r="I26" s="119">
        <v>22.12</v>
      </c>
      <c r="J26" s="119">
        <v>11.51</v>
      </c>
      <c r="K26" s="119">
        <v>33.630000000000003</v>
      </c>
      <c r="L26" s="129">
        <v>3.181270014071562E-5</v>
      </c>
      <c r="N26" s="118" t="s">
        <v>77</v>
      </c>
      <c r="O26" s="116" t="s">
        <v>29</v>
      </c>
    </row>
    <row r="27" spans="1:15" ht="26.1" customHeight="1" x14ac:dyDescent="0.2">
      <c r="A27" s="116" t="s">
        <v>84</v>
      </c>
      <c r="B27" s="116" t="s">
        <v>86</v>
      </c>
      <c r="C27" s="117" t="s">
        <v>42</v>
      </c>
      <c r="D27" s="118">
        <v>12</v>
      </c>
      <c r="E27" s="118"/>
      <c r="F27" s="119">
        <v>32.770000000000003</v>
      </c>
      <c r="G27" s="119">
        <v>16.190000000000001</v>
      </c>
      <c r="H27" s="119">
        <v>48.96</v>
      </c>
      <c r="I27" s="119">
        <v>393.24</v>
      </c>
      <c r="J27" s="119">
        <v>194.28</v>
      </c>
      <c r="K27" s="119">
        <v>587.52</v>
      </c>
      <c r="L27" s="129">
        <v>5.5577156070987939E-4</v>
      </c>
      <c r="N27" s="118" t="s">
        <v>85</v>
      </c>
      <c r="O27" s="116" t="s">
        <v>29</v>
      </c>
    </row>
    <row r="28" spans="1:15" ht="24" customHeight="1" x14ac:dyDescent="0.2">
      <c r="A28" s="116" t="s">
        <v>87</v>
      </c>
      <c r="B28" s="116" t="s">
        <v>1252</v>
      </c>
      <c r="C28" s="117" t="s">
        <v>42</v>
      </c>
      <c r="D28" s="118">
        <v>505.55</v>
      </c>
      <c r="E28" s="118"/>
      <c r="F28" s="119">
        <v>1.86</v>
      </c>
      <c r="G28" s="119">
        <v>0.84</v>
      </c>
      <c r="H28" s="119">
        <v>2.7</v>
      </c>
      <c r="I28" s="119">
        <v>940.32</v>
      </c>
      <c r="J28" s="119">
        <v>424.66</v>
      </c>
      <c r="K28" s="119">
        <v>1364.98</v>
      </c>
      <c r="L28" s="129">
        <v>1.2912191328597685E-3</v>
      </c>
      <c r="N28" s="118" t="s">
        <v>88</v>
      </c>
      <c r="O28" s="116" t="s">
        <v>29</v>
      </c>
    </row>
    <row r="29" spans="1:15" ht="26.1" customHeight="1" x14ac:dyDescent="0.2">
      <c r="A29" s="116" t="s">
        <v>89</v>
      </c>
      <c r="B29" s="116" t="s">
        <v>91</v>
      </c>
      <c r="C29" s="117" t="s">
        <v>35</v>
      </c>
      <c r="D29" s="118">
        <v>10</v>
      </c>
      <c r="E29" s="118"/>
      <c r="F29" s="119">
        <v>17.010000000000002</v>
      </c>
      <c r="G29" s="119">
        <v>5.86</v>
      </c>
      <c r="H29" s="119">
        <v>22.87</v>
      </c>
      <c r="I29" s="119">
        <v>170.1</v>
      </c>
      <c r="J29" s="119">
        <v>58.6</v>
      </c>
      <c r="K29" s="119">
        <v>228.7</v>
      </c>
      <c r="L29" s="129">
        <v>2.163414963479531E-4</v>
      </c>
      <c r="N29" s="118" t="s">
        <v>90</v>
      </c>
      <c r="O29" s="116" t="s">
        <v>29</v>
      </c>
    </row>
    <row r="30" spans="1:15" ht="51.95" customHeight="1" x14ac:dyDescent="0.2">
      <c r="A30" s="114" t="s">
        <v>92</v>
      </c>
      <c r="B30" s="114" t="s">
        <v>93</v>
      </c>
      <c r="C30" s="114"/>
      <c r="D30" s="115"/>
      <c r="E30" s="115"/>
      <c r="F30" s="114"/>
      <c r="G30" s="114"/>
      <c r="H30" s="114"/>
      <c r="I30" s="114"/>
      <c r="J30" s="114"/>
      <c r="K30" s="127">
        <v>5781.5</v>
      </c>
      <c r="L30" s="128">
        <v>5.4690789730463089E-3</v>
      </c>
      <c r="N30" s="114"/>
      <c r="O30" s="114"/>
    </row>
    <row r="31" spans="1:15" ht="26.1" customHeight="1" x14ac:dyDescent="0.2">
      <c r="A31" s="116" t="s">
        <v>94</v>
      </c>
      <c r="B31" s="116" t="s">
        <v>96</v>
      </c>
      <c r="C31" s="117" t="s">
        <v>26</v>
      </c>
      <c r="D31" s="118">
        <v>0.5</v>
      </c>
      <c r="E31" s="118"/>
      <c r="F31" s="119">
        <v>312.82</v>
      </c>
      <c r="G31" s="119">
        <v>176</v>
      </c>
      <c r="H31" s="119">
        <v>488.82</v>
      </c>
      <c r="I31" s="119">
        <v>156.41</v>
      </c>
      <c r="J31" s="119">
        <v>88</v>
      </c>
      <c r="K31" s="119">
        <v>244.41</v>
      </c>
      <c r="L31" s="129">
        <v>2.3120255847137392E-4</v>
      </c>
      <c r="N31" s="118" t="s">
        <v>95</v>
      </c>
      <c r="O31" s="116" t="s">
        <v>29</v>
      </c>
    </row>
    <row r="32" spans="1:15" ht="24" customHeight="1" x14ac:dyDescent="0.2">
      <c r="A32" s="116" t="s">
        <v>97</v>
      </c>
      <c r="B32" s="116" t="s">
        <v>99</v>
      </c>
      <c r="C32" s="117" t="s">
        <v>35</v>
      </c>
      <c r="D32" s="118">
        <v>80</v>
      </c>
      <c r="E32" s="118"/>
      <c r="F32" s="119">
        <v>18.2</v>
      </c>
      <c r="G32" s="119">
        <v>6.04</v>
      </c>
      <c r="H32" s="119">
        <v>24.24</v>
      </c>
      <c r="I32" s="119">
        <v>1456</v>
      </c>
      <c r="J32" s="119">
        <v>483.2</v>
      </c>
      <c r="K32" s="119">
        <v>1939.2</v>
      </c>
      <c r="L32" s="129">
        <v>1.8344093997286867E-3</v>
      </c>
      <c r="N32" s="118" t="s">
        <v>98</v>
      </c>
      <c r="O32" s="116" t="s">
        <v>29</v>
      </c>
    </row>
    <row r="33" spans="1:15" ht="24" customHeight="1" x14ac:dyDescent="0.2">
      <c r="A33" s="116" t="s">
        <v>100</v>
      </c>
      <c r="B33" s="116" t="s">
        <v>102</v>
      </c>
      <c r="C33" s="117" t="s">
        <v>35</v>
      </c>
      <c r="D33" s="118">
        <v>80</v>
      </c>
      <c r="E33" s="118"/>
      <c r="F33" s="119">
        <v>11.55</v>
      </c>
      <c r="G33" s="119">
        <v>6.04</v>
      </c>
      <c r="H33" s="119">
        <v>17.59</v>
      </c>
      <c r="I33" s="119">
        <v>924</v>
      </c>
      <c r="J33" s="119">
        <v>483.2</v>
      </c>
      <c r="K33" s="119">
        <v>1407.2</v>
      </c>
      <c r="L33" s="129">
        <v>1.3311576460902476E-3</v>
      </c>
      <c r="N33" s="118" t="s">
        <v>101</v>
      </c>
      <c r="O33" s="116" t="s">
        <v>29</v>
      </c>
    </row>
    <row r="34" spans="1:15" ht="39" customHeight="1" x14ac:dyDescent="0.2">
      <c r="A34" s="120" t="s">
        <v>103</v>
      </c>
      <c r="B34" s="120" t="s">
        <v>105</v>
      </c>
      <c r="C34" s="121" t="s">
        <v>106</v>
      </c>
      <c r="D34" s="122">
        <v>200</v>
      </c>
      <c r="E34" s="122"/>
      <c r="F34" s="123">
        <v>0</v>
      </c>
      <c r="G34" s="123">
        <v>5.76</v>
      </c>
      <c r="H34" s="123">
        <v>5.76</v>
      </c>
      <c r="I34" s="123">
        <v>0</v>
      </c>
      <c r="J34" s="123">
        <v>1152</v>
      </c>
      <c r="K34" s="123">
        <v>1152</v>
      </c>
      <c r="L34" s="130">
        <v>1.0897481582546654E-3</v>
      </c>
      <c r="N34" s="122" t="s">
        <v>104</v>
      </c>
      <c r="O34" s="120" t="s">
        <v>36</v>
      </c>
    </row>
    <row r="35" spans="1:15" ht="26.1" customHeight="1" x14ac:dyDescent="0.2">
      <c r="A35" s="120" t="s">
        <v>107</v>
      </c>
      <c r="B35" s="120" t="s">
        <v>109</v>
      </c>
      <c r="C35" s="121" t="s">
        <v>106</v>
      </c>
      <c r="D35" s="122">
        <v>24</v>
      </c>
      <c r="E35" s="122"/>
      <c r="F35" s="123">
        <v>0</v>
      </c>
      <c r="G35" s="123">
        <v>35.25</v>
      </c>
      <c r="H35" s="123">
        <v>35.25</v>
      </c>
      <c r="I35" s="123">
        <v>0</v>
      </c>
      <c r="J35" s="123">
        <v>846</v>
      </c>
      <c r="K35" s="123">
        <v>846</v>
      </c>
      <c r="L35" s="130">
        <v>8.0028380371826994E-4</v>
      </c>
      <c r="N35" s="122" t="s">
        <v>108</v>
      </c>
      <c r="O35" s="120" t="s">
        <v>36</v>
      </c>
    </row>
    <row r="36" spans="1:15" ht="26.1" customHeight="1" x14ac:dyDescent="0.2">
      <c r="A36" s="116" t="s">
        <v>110</v>
      </c>
      <c r="B36" s="116" t="s">
        <v>112</v>
      </c>
      <c r="C36" s="117" t="s">
        <v>26</v>
      </c>
      <c r="D36" s="118">
        <v>0.3</v>
      </c>
      <c r="E36" s="118"/>
      <c r="F36" s="119">
        <v>96.75</v>
      </c>
      <c r="G36" s="119">
        <v>545.55999999999995</v>
      </c>
      <c r="H36" s="119">
        <v>642.30999999999995</v>
      </c>
      <c r="I36" s="119">
        <v>29.02</v>
      </c>
      <c r="J36" s="119">
        <v>163.66999999999999</v>
      </c>
      <c r="K36" s="119">
        <v>192.69</v>
      </c>
      <c r="L36" s="129">
        <v>1.8227740678306551E-4</v>
      </c>
      <c r="N36" s="118" t="s">
        <v>111</v>
      </c>
      <c r="O36" s="116" t="s">
        <v>29</v>
      </c>
    </row>
    <row r="37" spans="1:15" ht="24" customHeight="1" x14ac:dyDescent="0.2">
      <c r="A37" s="114" t="s">
        <v>113</v>
      </c>
      <c r="B37" s="114" t="s">
        <v>114</v>
      </c>
      <c r="C37" s="114"/>
      <c r="D37" s="115"/>
      <c r="E37" s="115"/>
      <c r="F37" s="114"/>
      <c r="G37" s="114"/>
      <c r="H37" s="114"/>
      <c r="I37" s="114"/>
      <c r="J37" s="114"/>
      <c r="K37" s="127">
        <v>20799.759999999998</v>
      </c>
      <c r="L37" s="128">
        <v>1.9675781382065157E-2</v>
      </c>
      <c r="N37" s="114"/>
      <c r="O37" s="114"/>
    </row>
    <row r="38" spans="1:15" ht="24" customHeight="1" x14ac:dyDescent="0.2">
      <c r="A38" s="116" t="s">
        <v>115</v>
      </c>
      <c r="B38" s="116" t="s">
        <v>116</v>
      </c>
      <c r="C38" s="117" t="s">
        <v>42</v>
      </c>
      <c r="D38" s="118">
        <v>121.49</v>
      </c>
      <c r="E38" s="118"/>
      <c r="F38" s="119">
        <v>1.86</v>
      </c>
      <c r="G38" s="119">
        <v>0.84</v>
      </c>
      <c r="H38" s="119">
        <v>2.7</v>
      </c>
      <c r="I38" s="119">
        <v>225.97</v>
      </c>
      <c r="J38" s="119">
        <v>102.05</v>
      </c>
      <c r="K38" s="119">
        <v>328.02</v>
      </c>
      <c r="L38" s="129">
        <v>3.1029443651970083E-4</v>
      </c>
      <c r="N38" s="118" t="s">
        <v>88</v>
      </c>
      <c r="O38" s="116" t="s">
        <v>29</v>
      </c>
    </row>
    <row r="39" spans="1:15" ht="24" customHeight="1" x14ac:dyDescent="0.2">
      <c r="A39" s="116" t="s">
        <v>117</v>
      </c>
      <c r="B39" s="116" t="s">
        <v>118</v>
      </c>
      <c r="C39" s="117" t="s">
        <v>42</v>
      </c>
      <c r="D39" s="118">
        <v>108.74</v>
      </c>
      <c r="E39" s="118"/>
      <c r="F39" s="119">
        <v>1.86</v>
      </c>
      <c r="G39" s="119">
        <v>0.84</v>
      </c>
      <c r="H39" s="119">
        <v>2.7</v>
      </c>
      <c r="I39" s="119">
        <v>202.25</v>
      </c>
      <c r="J39" s="119">
        <v>91.34</v>
      </c>
      <c r="K39" s="119">
        <v>293.58999999999997</v>
      </c>
      <c r="L39" s="129">
        <v>2.7772496682464169E-4</v>
      </c>
      <c r="N39" s="118" t="s">
        <v>88</v>
      </c>
      <c r="O39" s="116" t="s">
        <v>29</v>
      </c>
    </row>
    <row r="40" spans="1:15" ht="26.1" customHeight="1" x14ac:dyDescent="0.2">
      <c r="A40" s="116" t="s">
        <v>119</v>
      </c>
      <c r="B40" s="116" t="s">
        <v>121</v>
      </c>
      <c r="C40" s="117" t="s">
        <v>42</v>
      </c>
      <c r="D40" s="118">
        <v>121.49</v>
      </c>
      <c r="E40" s="118"/>
      <c r="F40" s="119">
        <v>4.16</v>
      </c>
      <c r="G40" s="119">
        <v>3.79</v>
      </c>
      <c r="H40" s="119">
        <v>7.95</v>
      </c>
      <c r="I40" s="119">
        <v>505.39</v>
      </c>
      <c r="J40" s="119">
        <v>460.45</v>
      </c>
      <c r="K40" s="119">
        <v>965.84</v>
      </c>
      <c r="L40" s="129">
        <v>9.1364788295892881E-4</v>
      </c>
      <c r="N40" s="118" t="s">
        <v>120</v>
      </c>
      <c r="O40" s="116" t="s">
        <v>36</v>
      </c>
    </row>
    <row r="41" spans="1:15" ht="26.1" customHeight="1" x14ac:dyDescent="0.2">
      <c r="A41" s="116" t="s">
        <v>122</v>
      </c>
      <c r="B41" s="116" t="s">
        <v>123</v>
      </c>
      <c r="C41" s="117" t="s">
        <v>42</v>
      </c>
      <c r="D41" s="118">
        <v>108.74</v>
      </c>
      <c r="E41" s="118"/>
      <c r="F41" s="119">
        <v>4.16</v>
      </c>
      <c r="G41" s="119">
        <v>3.79</v>
      </c>
      <c r="H41" s="119">
        <v>7.95</v>
      </c>
      <c r="I41" s="119">
        <v>452.35</v>
      </c>
      <c r="J41" s="119">
        <v>412.13</v>
      </c>
      <c r="K41" s="119">
        <v>864.48</v>
      </c>
      <c r="L41" s="129">
        <v>8.1776518042360512E-4</v>
      </c>
      <c r="N41" s="118" t="s">
        <v>120</v>
      </c>
      <c r="O41" s="116" t="s">
        <v>36</v>
      </c>
    </row>
    <row r="42" spans="1:15" ht="51.95" customHeight="1" x14ac:dyDescent="0.2">
      <c r="A42" s="116" t="s">
        <v>124</v>
      </c>
      <c r="B42" s="116" t="s">
        <v>126</v>
      </c>
      <c r="C42" s="117" t="s">
        <v>42</v>
      </c>
      <c r="D42" s="118">
        <v>129</v>
      </c>
      <c r="E42" s="118"/>
      <c r="F42" s="119">
        <v>10.98</v>
      </c>
      <c r="G42" s="119">
        <v>17.399999999999999</v>
      </c>
      <c r="H42" s="119">
        <v>28.38</v>
      </c>
      <c r="I42" s="119">
        <v>1416.42</v>
      </c>
      <c r="J42" s="119">
        <v>2244.6</v>
      </c>
      <c r="K42" s="119">
        <v>3661.02</v>
      </c>
      <c r="L42" s="129">
        <v>3.4631855923033814E-3</v>
      </c>
      <c r="N42" s="118" t="s">
        <v>125</v>
      </c>
      <c r="O42" s="116" t="s">
        <v>29</v>
      </c>
    </row>
    <row r="43" spans="1:15" ht="39" customHeight="1" x14ac:dyDescent="0.2">
      <c r="A43" s="116" t="s">
        <v>127</v>
      </c>
      <c r="B43" s="116" t="s">
        <v>128</v>
      </c>
      <c r="C43" s="117" t="s">
        <v>42</v>
      </c>
      <c r="D43" s="118">
        <v>108.74</v>
      </c>
      <c r="E43" s="118"/>
      <c r="F43" s="119">
        <v>10.98</v>
      </c>
      <c r="G43" s="119">
        <v>17.399999999999999</v>
      </c>
      <c r="H43" s="119">
        <v>28.38</v>
      </c>
      <c r="I43" s="119">
        <v>1193.96</v>
      </c>
      <c r="J43" s="119">
        <v>1892.08</v>
      </c>
      <c r="K43" s="119">
        <v>3086.04</v>
      </c>
      <c r="L43" s="129">
        <v>2.9192763943578365E-3</v>
      </c>
      <c r="N43" s="118" t="s">
        <v>125</v>
      </c>
      <c r="O43" s="116" t="s">
        <v>29</v>
      </c>
    </row>
    <row r="44" spans="1:15" ht="26.1" customHeight="1" x14ac:dyDescent="0.2">
      <c r="A44" s="116" t="s">
        <v>129</v>
      </c>
      <c r="B44" s="116" t="s">
        <v>131</v>
      </c>
      <c r="C44" s="117" t="s">
        <v>42</v>
      </c>
      <c r="D44" s="118">
        <v>121.49</v>
      </c>
      <c r="E44" s="118"/>
      <c r="F44" s="119">
        <v>7.81</v>
      </c>
      <c r="G44" s="119">
        <v>4.51</v>
      </c>
      <c r="H44" s="119">
        <v>12.32</v>
      </c>
      <c r="I44" s="119">
        <v>948.83</v>
      </c>
      <c r="J44" s="119">
        <v>547.91999999999996</v>
      </c>
      <c r="K44" s="119">
        <v>1496.75</v>
      </c>
      <c r="L44" s="129">
        <v>1.4158685380795751E-3</v>
      </c>
      <c r="N44" s="118" t="s">
        <v>130</v>
      </c>
      <c r="O44" s="116" t="s">
        <v>36</v>
      </c>
    </row>
    <row r="45" spans="1:15" ht="26.1" customHeight="1" x14ac:dyDescent="0.2">
      <c r="A45" s="116" t="s">
        <v>132</v>
      </c>
      <c r="B45" s="116" t="s">
        <v>133</v>
      </c>
      <c r="C45" s="117" t="s">
        <v>42</v>
      </c>
      <c r="D45" s="118">
        <v>108.74</v>
      </c>
      <c r="E45" s="118"/>
      <c r="F45" s="119">
        <v>7.81</v>
      </c>
      <c r="G45" s="119">
        <v>4.51</v>
      </c>
      <c r="H45" s="119">
        <v>12.32</v>
      </c>
      <c r="I45" s="119">
        <v>849.25</v>
      </c>
      <c r="J45" s="119">
        <v>490.42</v>
      </c>
      <c r="K45" s="119">
        <v>1339.67</v>
      </c>
      <c r="L45" s="129">
        <v>1.2672768360842254E-3</v>
      </c>
      <c r="N45" s="118" t="s">
        <v>130</v>
      </c>
      <c r="O45" s="116" t="s">
        <v>36</v>
      </c>
    </row>
    <row r="46" spans="1:15" ht="51.95" customHeight="1" x14ac:dyDescent="0.2">
      <c r="A46" s="116" t="s">
        <v>134</v>
      </c>
      <c r="B46" s="116" t="s">
        <v>136</v>
      </c>
      <c r="C46" s="117" t="s">
        <v>42</v>
      </c>
      <c r="D46" s="118">
        <v>85</v>
      </c>
      <c r="E46" s="118"/>
      <c r="F46" s="119">
        <v>19.559999999999999</v>
      </c>
      <c r="G46" s="119">
        <v>83.55</v>
      </c>
      <c r="H46" s="119">
        <v>103.11</v>
      </c>
      <c r="I46" s="119">
        <v>1662.6</v>
      </c>
      <c r="J46" s="119">
        <v>7101.75</v>
      </c>
      <c r="K46" s="119">
        <v>8764.35</v>
      </c>
      <c r="L46" s="129">
        <v>8.2907415545132607E-3</v>
      </c>
      <c r="N46" s="118" t="s">
        <v>135</v>
      </c>
      <c r="O46" s="116" t="s">
        <v>29</v>
      </c>
    </row>
    <row r="47" spans="1:15" ht="24" customHeight="1" x14ac:dyDescent="0.2">
      <c r="A47" s="114" t="s">
        <v>137</v>
      </c>
      <c r="B47" s="114" t="s">
        <v>138</v>
      </c>
      <c r="C47" s="114"/>
      <c r="D47" s="115"/>
      <c r="E47" s="115"/>
      <c r="F47" s="114"/>
      <c r="G47" s="114"/>
      <c r="H47" s="114"/>
      <c r="I47" s="114"/>
      <c r="J47" s="114"/>
      <c r="K47" s="127">
        <v>22597.7</v>
      </c>
      <c r="L47" s="128">
        <v>2.1376564197735634E-2</v>
      </c>
      <c r="N47" s="114"/>
      <c r="O47" s="114"/>
    </row>
    <row r="48" spans="1:15" ht="39" customHeight="1" x14ac:dyDescent="0.2">
      <c r="A48" s="116" t="s">
        <v>139</v>
      </c>
      <c r="B48" s="116" t="s">
        <v>141</v>
      </c>
      <c r="C48" s="117" t="s">
        <v>42</v>
      </c>
      <c r="D48" s="118">
        <v>152.55000000000001</v>
      </c>
      <c r="E48" s="118"/>
      <c r="F48" s="119">
        <v>9.31</v>
      </c>
      <c r="G48" s="119">
        <v>83.75</v>
      </c>
      <c r="H48" s="119">
        <v>93.06</v>
      </c>
      <c r="I48" s="119">
        <v>1420.24</v>
      </c>
      <c r="J48" s="119">
        <v>12776.06</v>
      </c>
      <c r="K48" s="119">
        <v>14196.3</v>
      </c>
      <c r="L48" s="129">
        <v>1.3429159530408599E-2</v>
      </c>
      <c r="N48" s="118" t="s">
        <v>140</v>
      </c>
      <c r="O48" s="116" t="s">
        <v>29</v>
      </c>
    </row>
    <row r="49" spans="1:15" ht="24" customHeight="1" x14ac:dyDescent="0.2">
      <c r="A49" s="116" t="s">
        <v>142</v>
      </c>
      <c r="B49" s="116" t="s">
        <v>144</v>
      </c>
      <c r="C49" s="117" t="s">
        <v>42</v>
      </c>
      <c r="D49" s="118">
        <v>74.16</v>
      </c>
      <c r="E49" s="118"/>
      <c r="F49" s="119">
        <v>38.9</v>
      </c>
      <c r="G49" s="119">
        <v>45.88</v>
      </c>
      <c r="H49" s="119">
        <v>84.78</v>
      </c>
      <c r="I49" s="119">
        <v>2884.82</v>
      </c>
      <c r="J49" s="119">
        <v>3402.46</v>
      </c>
      <c r="K49" s="119">
        <v>6287.28</v>
      </c>
      <c r="L49" s="129">
        <v>5.9475276045411396E-3</v>
      </c>
      <c r="N49" s="118" t="s">
        <v>143</v>
      </c>
      <c r="O49" s="116" t="s">
        <v>29</v>
      </c>
    </row>
    <row r="50" spans="1:15" ht="51.95" customHeight="1" x14ac:dyDescent="0.2">
      <c r="A50" s="116" t="s">
        <v>145</v>
      </c>
      <c r="B50" s="116" t="s">
        <v>148</v>
      </c>
      <c r="C50" s="117" t="s">
        <v>149</v>
      </c>
      <c r="D50" s="118">
        <v>22.3</v>
      </c>
      <c r="E50" s="118"/>
      <c r="F50" s="119">
        <v>11.09</v>
      </c>
      <c r="G50" s="119">
        <v>15.02</v>
      </c>
      <c r="H50" s="119">
        <v>26.11</v>
      </c>
      <c r="I50" s="119">
        <v>247.3</v>
      </c>
      <c r="J50" s="119">
        <v>334.95</v>
      </c>
      <c r="K50" s="119">
        <v>582.25</v>
      </c>
      <c r="L50" s="129">
        <v>5.5078634127064146E-4</v>
      </c>
      <c r="N50" s="118" t="s">
        <v>147</v>
      </c>
      <c r="O50" s="116" t="s">
        <v>29</v>
      </c>
    </row>
    <row r="51" spans="1:15" ht="39" customHeight="1" x14ac:dyDescent="0.2">
      <c r="A51" s="116" t="s">
        <v>146</v>
      </c>
      <c r="B51" s="116" t="s">
        <v>154</v>
      </c>
      <c r="C51" s="117" t="s">
        <v>151</v>
      </c>
      <c r="D51" s="118">
        <v>14.8</v>
      </c>
      <c r="E51" s="118"/>
      <c r="F51" s="119">
        <v>3.26</v>
      </c>
      <c r="G51" s="119">
        <v>11.2</v>
      </c>
      <c r="H51" s="119">
        <v>14.46</v>
      </c>
      <c r="I51" s="119">
        <v>48.24</v>
      </c>
      <c r="J51" s="119">
        <v>165.76</v>
      </c>
      <c r="K51" s="119">
        <v>214</v>
      </c>
      <c r="L51" s="129">
        <v>2.0243585578689097E-4</v>
      </c>
      <c r="N51" s="118" t="s">
        <v>153</v>
      </c>
      <c r="O51" s="116" t="s">
        <v>29</v>
      </c>
    </row>
    <row r="52" spans="1:15" ht="39" customHeight="1" x14ac:dyDescent="0.2">
      <c r="A52" s="116" t="s">
        <v>150</v>
      </c>
      <c r="B52" s="116" t="s">
        <v>157</v>
      </c>
      <c r="C52" s="117" t="s">
        <v>151</v>
      </c>
      <c r="D52" s="118">
        <v>20</v>
      </c>
      <c r="E52" s="118"/>
      <c r="F52" s="119">
        <v>2.16</v>
      </c>
      <c r="G52" s="119">
        <v>11.81</v>
      </c>
      <c r="H52" s="119">
        <v>13.97</v>
      </c>
      <c r="I52" s="119">
        <v>43.2</v>
      </c>
      <c r="J52" s="119">
        <v>236.2</v>
      </c>
      <c r="K52" s="119">
        <v>279.39999999999998</v>
      </c>
      <c r="L52" s="129">
        <v>2.6430176685447352E-4</v>
      </c>
      <c r="N52" s="118" t="s">
        <v>156</v>
      </c>
      <c r="O52" s="116" t="s">
        <v>29</v>
      </c>
    </row>
    <row r="53" spans="1:15" ht="26.1" customHeight="1" x14ac:dyDescent="0.2">
      <c r="A53" s="116" t="s">
        <v>152</v>
      </c>
      <c r="B53" s="116" t="s">
        <v>160</v>
      </c>
      <c r="C53" s="117" t="s">
        <v>42</v>
      </c>
      <c r="D53" s="118">
        <v>2</v>
      </c>
      <c r="E53" s="118"/>
      <c r="F53" s="119">
        <v>52.87</v>
      </c>
      <c r="G53" s="119">
        <v>109.44</v>
      </c>
      <c r="H53" s="119">
        <v>162.31</v>
      </c>
      <c r="I53" s="119">
        <v>105.74</v>
      </c>
      <c r="J53" s="119">
        <v>218.88</v>
      </c>
      <c r="K53" s="119">
        <v>324.62</v>
      </c>
      <c r="L53" s="129">
        <v>3.0707816591374088E-4</v>
      </c>
      <c r="N53" s="118" t="s">
        <v>159</v>
      </c>
      <c r="O53" s="116" t="s">
        <v>29</v>
      </c>
    </row>
    <row r="54" spans="1:15" ht="24" customHeight="1" x14ac:dyDescent="0.2">
      <c r="A54" s="116" t="s">
        <v>155</v>
      </c>
      <c r="B54" s="116" t="s">
        <v>162</v>
      </c>
      <c r="C54" s="117" t="s">
        <v>26</v>
      </c>
      <c r="D54" s="118">
        <v>0.3</v>
      </c>
      <c r="E54" s="118"/>
      <c r="F54" s="119">
        <v>114.87</v>
      </c>
      <c r="G54" s="119">
        <v>557.95000000000005</v>
      </c>
      <c r="H54" s="119">
        <v>672.82</v>
      </c>
      <c r="I54" s="119">
        <v>34.46</v>
      </c>
      <c r="J54" s="119">
        <v>167.38</v>
      </c>
      <c r="K54" s="119">
        <v>201.84</v>
      </c>
      <c r="L54" s="129">
        <v>1.9093295856086951E-4</v>
      </c>
      <c r="N54" s="118" t="s">
        <v>161</v>
      </c>
      <c r="O54" s="116" t="s">
        <v>29</v>
      </c>
    </row>
    <row r="55" spans="1:15" ht="39" customHeight="1" x14ac:dyDescent="0.2">
      <c r="A55" s="116" t="s">
        <v>158</v>
      </c>
      <c r="B55" s="116" t="s">
        <v>164</v>
      </c>
      <c r="C55" s="117" t="s">
        <v>149</v>
      </c>
      <c r="D55" s="118">
        <v>9</v>
      </c>
      <c r="E55" s="118"/>
      <c r="F55" s="119">
        <v>18.23</v>
      </c>
      <c r="G55" s="119">
        <v>38.659999999999997</v>
      </c>
      <c r="H55" s="119">
        <v>56.89</v>
      </c>
      <c r="I55" s="119">
        <v>164.07</v>
      </c>
      <c r="J55" s="119">
        <v>347.94</v>
      </c>
      <c r="K55" s="119">
        <v>512.01</v>
      </c>
      <c r="L55" s="129">
        <v>4.8434197439928056E-4</v>
      </c>
      <c r="N55" s="118" t="s">
        <v>163</v>
      </c>
      <c r="O55" s="116" t="s">
        <v>29</v>
      </c>
    </row>
    <row r="56" spans="1:15" ht="24" customHeight="1" x14ac:dyDescent="0.2">
      <c r="A56" s="114" t="s">
        <v>165</v>
      </c>
      <c r="B56" s="114" t="s">
        <v>166</v>
      </c>
      <c r="C56" s="114"/>
      <c r="D56" s="115"/>
      <c r="E56" s="115"/>
      <c r="F56" s="114"/>
      <c r="G56" s="114"/>
      <c r="H56" s="114"/>
      <c r="I56" s="114"/>
      <c r="J56" s="114"/>
      <c r="K56" s="127">
        <v>53577.25</v>
      </c>
      <c r="L56" s="128">
        <v>5.068203950681404E-2</v>
      </c>
      <c r="N56" s="114"/>
      <c r="O56" s="114"/>
    </row>
    <row r="57" spans="1:15" ht="24" customHeight="1" x14ac:dyDescent="0.2">
      <c r="A57" s="114" t="s">
        <v>167</v>
      </c>
      <c r="B57" s="114" t="s">
        <v>168</v>
      </c>
      <c r="C57" s="114"/>
      <c r="D57" s="115"/>
      <c r="E57" s="115"/>
      <c r="F57" s="114"/>
      <c r="G57" s="114"/>
      <c r="H57" s="114"/>
      <c r="I57" s="114"/>
      <c r="J57" s="114"/>
      <c r="K57" s="127">
        <v>28090.7</v>
      </c>
      <c r="L57" s="128">
        <v>2.6572733150246813E-2</v>
      </c>
      <c r="N57" s="114"/>
      <c r="O57" s="114"/>
    </row>
    <row r="58" spans="1:15" ht="39" customHeight="1" x14ac:dyDescent="0.2">
      <c r="A58" s="116" t="s">
        <v>169</v>
      </c>
      <c r="B58" s="116" t="s">
        <v>171</v>
      </c>
      <c r="C58" s="117" t="s">
        <v>45</v>
      </c>
      <c r="D58" s="118">
        <v>1</v>
      </c>
      <c r="E58" s="118"/>
      <c r="F58" s="119">
        <v>681.63</v>
      </c>
      <c r="G58" s="119">
        <v>988.14</v>
      </c>
      <c r="H58" s="119">
        <v>1669.77</v>
      </c>
      <c r="I58" s="119">
        <v>681.63</v>
      </c>
      <c r="J58" s="119">
        <v>988.14</v>
      </c>
      <c r="K58" s="119">
        <v>1669.77</v>
      </c>
      <c r="L58" s="129">
        <v>1.5795388734452193E-3</v>
      </c>
      <c r="N58" s="118" t="s">
        <v>170</v>
      </c>
      <c r="O58" s="116" t="s">
        <v>36</v>
      </c>
    </row>
    <row r="59" spans="1:15" ht="39" customHeight="1" x14ac:dyDescent="0.2">
      <c r="A59" s="116" t="s">
        <v>172</v>
      </c>
      <c r="B59" s="116" t="s">
        <v>174</v>
      </c>
      <c r="C59" s="117" t="s">
        <v>45</v>
      </c>
      <c r="D59" s="118">
        <v>1</v>
      </c>
      <c r="E59" s="118"/>
      <c r="F59" s="119">
        <v>325.37</v>
      </c>
      <c r="G59" s="119">
        <v>471.68</v>
      </c>
      <c r="H59" s="119">
        <v>797.05</v>
      </c>
      <c r="I59" s="119">
        <v>325.37</v>
      </c>
      <c r="J59" s="119">
        <v>471.68</v>
      </c>
      <c r="K59" s="119">
        <v>797.05</v>
      </c>
      <c r="L59" s="129">
        <v>7.5397896661187592E-4</v>
      </c>
      <c r="N59" s="118" t="s">
        <v>173</v>
      </c>
      <c r="O59" s="116" t="s">
        <v>36</v>
      </c>
    </row>
    <row r="60" spans="1:15" ht="39" customHeight="1" x14ac:dyDescent="0.2">
      <c r="A60" s="116" t="s">
        <v>175</v>
      </c>
      <c r="B60" s="116" t="s">
        <v>177</v>
      </c>
      <c r="C60" s="117" t="s">
        <v>45</v>
      </c>
      <c r="D60" s="118">
        <v>2</v>
      </c>
      <c r="E60" s="118"/>
      <c r="F60" s="119">
        <v>325.87</v>
      </c>
      <c r="G60" s="119">
        <v>472.4</v>
      </c>
      <c r="H60" s="119">
        <v>798.27</v>
      </c>
      <c r="I60" s="119">
        <v>651.74</v>
      </c>
      <c r="J60" s="119">
        <v>944.8</v>
      </c>
      <c r="K60" s="119">
        <v>1596.54</v>
      </c>
      <c r="L60" s="129">
        <v>1.5102660803644995E-3</v>
      </c>
      <c r="N60" s="118" t="s">
        <v>176</v>
      </c>
      <c r="O60" s="116" t="s">
        <v>36</v>
      </c>
    </row>
    <row r="61" spans="1:15" ht="39" customHeight="1" x14ac:dyDescent="0.2">
      <c r="A61" s="116" t="s">
        <v>178</v>
      </c>
      <c r="B61" s="116" t="s">
        <v>180</v>
      </c>
      <c r="C61" s="117" t="s">
        <v>45</v>
      </c>
      <c r="D61" s="118">
        <v>2</v>
      </c>
      <c r="E61" s="118"/>
      <c r="F61" s="119">
        <v>192.57</v>
      </c>
      <c r="G61" s="119">
        <v>279.17</v>
      </c>
      <c r="H61" s="119">
        <v>471.74</v>
      </c>
      <c r="I61" s="119">
        <v>385.14</v>
      </c>
      <c r="J61" s="119">
        <v>558.34</v>
      </c>
      <c r="K61" s="119">
        <v>943.48</v>
      </c>
      <c r="L61" s="129">
        <v>8.9249617391502756E-4</v>
      </c>
      <c r="N61" s="118" t="s">
        <v>179</v>
      </c>
      <c r="O61" s="116" t="s">
        <v>36</v>
      </c>
    </row>
    <row r="62" spans="1:15" ht="39" customHeight="1" x14ac:dyDescent="0.2">
      <c r="A62" s="116" t="s">
        <v>181</v>
      </c>
      <c r="B62" s="116" t="s">
        <v>183</v>
      </c>
      <c r="C62" s="117" t="s">
        <v>45</v>
      </c>
      <c r="D62" s="118">
        <v>2</v>
      </c>
      <c r="E62" s="118"/>
      <c r="F62" s="119">
        <v>278.13</v>
      </c>
      <c r="G62" s="119">
        <v>403.19</v>
      </c>
      <c r="H62" s="119">
        <v>681.32</v>
      </c>
      <c r="I62" s="119">
        <v>556.26</v>
      </c>
      <c r="J62" s="119">
        <v>806.38</v>
      </c>
      <c r="K62" s="119">
        <v>1362.64</v>
      </c>
      <c r="L62" s="129">
        <v>1.2890055819133135E-3</v>
      </c>
      <c r="N62" s="118" t="s">
        <v>182</v>
      </c>
      <c r="O62" s="116" t="s">
        <v>36</v>
      </c>
    </row>
    <row r="63" spans="1:15" ht="39" customHeight="1" x14ac:dyDescent="0.2">
      <c r="A63" s="116" t="s">
        <v>184</v>
      </c>
      <c r="B63" s="116" t="s">
        <v>186</v>
      </c>
      <c r="C63" s="117" t="s">
        <v>45</v>
      </c>
      <c r="D63" s="118">
        <v>4</v>
      </c>
      <c r="E63" s="118"/>
      <c r="F63" s="119">
        <v>515.24</v>
      </c>
      <c r="G63" s="119">
        <v>746.92</v>
      </c>
      <c r="H63" s="119">
        <v>1262.1600000000001</v>
      </c>
      <c r="I63" s="119">
        <v>2060.96</v>
      </c>
      <c r="J63" s="119">
        <v>2987.68</v>
      </c>
      <c r="K63" s="119">
        <v>5048.6400000000003</v>
      </c>
      <c r="L63" s="129">
        <v>4.775821303551071E-3</v>
      </c>
      <c r="N63" s="118" t="s">
        <v>185</v>
      </c>
      <c r="O63" s="116" t="s">
        <v>36</v>
      </c>
    </row>
    <row r="64" spans="1:15" ht="39" customHeight="1" x14ac:dyDescent="0.2">
      <c r="A64" s="116" t="s">
        <v>187</v>
      </c>
      <c r="B64" s="116" t="s">
        <v>189</v>
      </c>
      <c r="C64" s="117" t="s">
        <v>45</v>
      </c>
      <c r="D64" s="118">
        <v>4</v>
      </c>
      <c r="E64" s="118"/>
      <c r="F64" s="119">
        <v>343.42</v>
      </c>
      <c r="G64" s="119">
        <v>497.85</v>
      </c>
      <c r="H64" s="119">
        <v>841.27</v>
      </c>
      <c r="I64" s="119">
        <v>1373.68</v>
      </c>
      <c r="J64" s="119">
        <v>1991.4</v>
      </c>
      <c r="K64" s="119">
        <v>3365.08</v>
      </c>
      <c r="L64" s="129">
        <v>3.1832376149128552E-3</v>
      </c>
      <c r="N64" s="118" t="s">
        <v>188</v>
      </c>
      <c r="O64" s="116" t="s">
        <v>36</v>
      </c>
    </row>
    <row r="65" spans="1:15" ht="39" customHeight="1" x14ac:dyDescent="0.2">
      <c r="A65" s="116" t="s">
        <v>190</v>
      </c>
      <c r="B65" s="116" t="s">
        <v>192</v>
      </c>
      <c r="C65" s="117" t="s">
        <v>45</v>
      </c>
      <c r="D65" s="118">
        <v>1</v>
      </c>
      <c r="E65" s="118"/>
      <c r="F65" s="119">
        <v>468.4</v>
      </c>
      <c r="G65" s="119">
        <v>679.01</v>
      </c>
      <c r="H65" s="119">
        <v>1147.4100000000001</v>
      </c>
      <c r="I65" s="119">
        <v>468.4</v>
      </c>
      <c r="J65" s="119">
        <v>679.01</v>
      </c>
      <c r="K65" s="119">
        <v>1147.4100000000001</v>
      </c>
      <c r="L65" s="129">
        <v>1.0854061929366195E-3</v>
      </c>
      <c r="N65" s="118" t="s">
        <v>191</v>
      </c>
      <c r="O65" s="116" t="s">
        <v>36</v>
      </c>
    </row>
    <row r="66" spans="1:15" ht="39" customHeight="1" x14ac:dyDescent="0.2">
      <c r="A66" s="116" t="s">
        <v>193</v>
      </c>
      <c r="B66" s="116" t="s">
        <v>195</v>
      </c>
      <c r="C66" s="117" t="s">
        <v>45</v>
      </c>
      <c r="D66" s="118">
        <v>1</v>
      </c>
      <c r="E66" s="118"/>
      <c r="F66" s="119">
        <v>90.87</v>
      </c>
      <c r="G66" s="119">
        <v>131.72999999999999</v>
      </c>
      <c r="H66" s="119">
        <v>222.6</v>
      </c>
      <c r="I66" s="119">
        <v>90.87</v>
      </c>
      <c r="J66" s="119">
        <v>131.72999999999999</v>
      </c>
      <c r="K66" s="119">
        <v>222.6</v>
      </c>
      <c r="L66" s="129">
        <v>2.1057112849608378E-4</v>
      </c>
      <c r="N66" s="118" t="s">
        <v>194</v>
      </c>
      <c r="O66" s="116" t="s">
        <v>36</v>
      </c>
    </row>
    <row r="67" spans="1:15" ht="39" customHeight="1" x14ac:dyDescent="0.2">
      <c r="A67" s="116" t="s">
        <v>196</v>
      </c>
      <c r="B67" s="116" t="s">
        <v>198</v>
      </c>
      <c r="C67" s="117" t="s">
        <v>45</v>
      </c>
      <c r="D67" s="118">
        <v>4</v>
      </c>
      <c r="E67" s="118"/>
      <c r="F67" s="119">
        <v>44.93</v>
      </c>
      <c r="G67" s="119">
        <v>65.14</v>
      </c>
      <c r="H67" s="119">
        <v>110.07</v>
      </c>
      <c r="I67" s="119">
        <v>179.72</v>
      </c>
      <c r="J67" s="119">
        <v>260.56</v>
      </c>
      <c r="K67" s="119">
        <v>440.28</v>
      </c>
      <c r="L67" s="129">
        <v>4.1648812423295494E-4</v>
      </c>
      <c r="N67" s="118" t="s">
        <v>197</v>
      </c>
      <c r="O67" s="116" t="s">
        <v>36</v>
      </c>
    </row>
    <row r="68" spans="1:15" ht="65.099999999999994" customHeight="1" x14ac:dyDescent="0.2">
      <c r="A68" s="116" t="s">
        <v>199</v>
      </c>
      <c r="B68" s="116" t="s">
        <v>201</v>
      </c>
      <c r="C68" s="117" t="s">
        <v>45</v>
      </c>
      <c r="D68" s="118">
        <v>2</v>
      </c>
      <c r="E68" s="118"/>
      <c r="F68" s="119">
        <v>97.45</v>
      </c>
      <c r="G68" s="119">
        <v>1043.05</v>
      </c>
      <c r="H68" s="119">
        <v>1140.5</v>
      </c>
      <c r="I68" s="119">
        <v>194.9</v>
      </c>
      <c r="J68" s="119">
        <v>2086.1</v>
      </c>
      <c r="K68" s="119">
        <v>2281</v>
      </c>
      <c r="L68" s="129">
        <v>2.1577391918219547E-3</v>
      </c>
      <c r="N68" s="118" t="s">
        <v>200</v>
      </c>
      <c r="O68" s="116" t="s">
        <v>36</v>
      </c>
    </row>
    <row r="69" spans="1:15" ht="65.099999999999994" customHeight="1" x14ac:dyDescent="0.2">
      <c r="A69" s="116" t="s">
        <v>202</v>
      </c>
      <c r="B69" s="116" t="s">
        <v>204</v>
      </c>
      <c r="C69" s="117" t="s">
        <v>45</v>
      </c>
      <c r="D69" s="118">
        <v>4</v>
      </c>
      <c r="E69" s="118"/>
      <c r="F69" s="119">
        <v>59.53</v>
      </c>
      <c r="G69" s="119">
        <v>637.21</v>
      </c>
      <c r="H69" s="119">
        <v>696.74</v>
      </c>
      <c r="I69" s="119">
        <v>238.12</v>
      </c>
      <c r="J69" s="119">
        <v>2548.84</v>
      </c>
      <c r="K69" s="119">
        <v>2786.96</v>
      </c>
      <c r="L69" s="129">
        <v>2.6363580964665124E-3</v>
      </c>
      <c r="N69" s="118" t="s">
        <v>203</v>
      </c>
      <c r="O69" s="116" t="s">
        <v>36</v>
      </c>
    </row>
    <row r="70" spans="1:15" ht="26.1" customHeight="1" x14ac:dyDescent="0.2">
      <c r="A70" s="116" t="s">
        <v>205</v>
      </c>
      <c r="B70" s="116" t="s">
        <v>207</v>
      </c>
      <c r="C70" s="117" t="s">
        <v>42</v>
      </c>
      <c r="D70" s="118">
        <v>9.9</v>
      </c>
      <c r="E70" s="118"/>
      <c r="F70" s="119">
        <v>9.11</v>
      </c>
      <c r="G70" s="119">
        <v>640.30999999999995</v>
      </c>
      <c r="H70" s="119">
        <v>649.41999999999996</v>
      </c>
      <c r="I70" s="119">
        <v>90.18</v>
      </c>
      <c r="J70" s="119">
        <v>6339.07</v>
      </c>
      <c r="K70" s="119">
        <v>6429.25</v>
      </c>
      <c r="L70" s="129">
        <v>6.0818258215788257E-3</v>
      </c>
      <c r="N70" s="118" t="s">
        <v>206</v>
      </c>
      <c r="O70" s="116" t="s">
        <v>29</v>
      </c>
    </row>
    <row r="71" spans="1:15" ht="24" customHeight="1" x14ac:dyDescent="0.2">
      <c r="A71" s="114" t="s">
        <v>208</v>
      </c>
      <c r="B71" s="114" t="s">
        <v>209</v>
      </c>
      <c r="C71" s="114"/>
      <c r="D71" s="115"/>
      <c r="E71" s="115"/>
      <c r="F71" s="114"/>
      <c r="G71" s="114"/>
      <c r="H71" s="114"/>
      <c r="I71" s="114"/>
      <c r="J71" s="114"/>
      <c r="K71" s="127">
        <v>11669.56</v>
      </c>
      <c r="L71" s="128">
        <v>1.1038959650731175E-2</v>
      </c>
      <c r="N71" s="114"/>
      <c r="O71" s="114"/>
    </row>
    <row r="72" spans="1:15" ht="39" customHeight="1" x14ac:dyDescent="0.2">
      <c r="A72" s="116" t="s">
        <v>210</v>
      </c>
      <c r="B72" s="116" t="s">
        <v>212</v>
      </c>
      <c r="C72" s="117" t="s">
        <v>61</v>
      </c>
      <c r="D72" s="118">
        <v>9</v>
      </c>
      <c r="E72" s="118"/>
      <c r="F72" s="119">
        <v>162.66</v>
      </c>
      <c r="G72" s="119">
        <v>748.94</v>
      </c>
      <c r="H72" s="119">
        <v>911.6</v>
      </c>
      <c r="I72" s="119">
        <v>1463.94</v>
      </c>
      <c r="J72" s="119">
        <v>6740.46</v>
      </c>
      <c r="K72" s="119">
        <v>8204.4</v>
      </c>
      <c r="L72" s="129">
        <v>7.7610501645699456E-3</v>
      </c>
      <c r="N72" s="118" t="s">
        <v>211</v>
      </c>
      <c r="O72" s="116" t="s">
        <v>36</v>
      </c>
    </row>
    <row r="73" spans="1:15" ht="39" customHeight="1" x14ac:dyDescent="0.2">
      <c r="A73" s="116" t="s">
        <v>213</v>
      </c>
      <c r="B73" s="116" t="s">
        <v>215</v>
      </c>
      <c r="C73" s="117" t="s">
        <v>61</v>
      </c>
      <c r="D73" s="118">
        <v>4</v>
      </c>
      <c r="E73" s="118"/>
      <c r="F73" s="119">
        <v>159.36000000000001</v>
      </c>
      <c r="G73" s="119">
        <v>706.93</v>
      </c>
      <c r="H73" s="119">
        <v>866.29</v>
      </c>
      <c r="I73" s="119">
        <v>637.44000000000005</v>
      </c>
      <c r="J73" s="119">
        <v>2827.72</v>
      </c>
      <c r="K73" s="119">
        <v>3465.16</v>
      </c>
      <c r="L73" s="129">
        <v>3.2779094861612296E-3</v>
      </c>
      <c r="N73" s="118" t="s">
        <v>214</v>
      </c>
      <c r="O73" s="116" t="s">
        <v>36</v>
      </c>
    </row>
    <row r="74" spans="1:15" ht="24" customHeight="1" x14ac:dyDescent="0.2">
      <c r="A74" s="114" t="s">
        <v>216</v>
      </c>
      <c r="B74" s="114" t="s">
        <v>217</v>
      </c>
      <c r="C74" s="114"/>
      <c r="D74" s="115"/>
      <c r="E74" s="115"/>
      <c r="F74" s="114"/>
      <c r="G74" s="114"/>
      <c r="H74" s="114"/>
      <c r="I74" s="114"/>
      <c r="J74" s="114"/>
      <c r="K74" s="127">
        <v>10335.969999999999</v>
      </c>
      <c r="L74" s="128">
        <v>9.7774342632599605E-3</v>
      </c>
      <c r="N74" s="114"/>
      <c r="O74" s="114"/>
    </row>
    <row r="75" spans="1:15" ht="65.099999999999994" customHeight="1" x14ac:dyDescent="0.2">
      <c r="A75" s="116" t="s">
        <v>218</v>
      </c>
      <c r="B75" s="116" t="s">
        <v>220</v>
      </c>
      <c r="C75" s="117" t="s">
        <v>61</v>
      </c>
      <c r="D75" s="118">
        <v>1</v>
      </c>
      <c r="E75" s="118"/>
      <c r="F75" s="119">
        <v>106.9</v>
      </c>
      <c r="G75" s="119">
        <v>2968.49</v>
      </c>
      <c r="H75" s="119">
        <v>3075.39</v>
      </c>
      <c r="I75" s="119">
        <v>106.9</v>
      </c>
      <c r="J75" s="119">
        <v>2968.49</v>
      </c>
      <c r="K75" s="119">
        <v>3075.39</v>
      </c>
      <c r="L75" s="129">
        <v>2.9092018996656386E-3</v>
      </c>
      <c r="N75" s="118" t="s">
        <v>219</v>
      </c>
      <c r="O75" s="116" t="s">
        <v>36</v>
      </c>
    </row>
    <row r="76" spans="1:15" ht="65.099999999999994" customHeight="1" x14ac:dyDescent="0.2">
      <c r="A76" s="116" t="s">
        <v>221</v>
      </c>
      <c r="B76" s="116" t="s">
        <v>223</v>
      </c>
      <c r="C76" s="117" t="s">
        <v>61</v>
      </c>
      <c r="D76" s="118">
        <v>1</v>
      </c>
      <c r="E76" s="118"/>
      <c r="F76" s="119">
        <v>220.56</v>
      </c>
      <c r="G76" s="119">
        <v>5491.96</v>
      </c>
      <c r="H76" s="119">
        <v>5712.52</v>
      </c>
      <c r="I76" s="119">
        <v>220.56</v>
      </c>
      <c r="J76" s="119">
        <v>5491.96</v>
      </c>
      <c r="K76" s="119">
        <v>5712.52</v>
      </c>
      <c r="L76" s="129">
        <v>5.4038265182230396E-3</v>
      </c>
      <c r="N76" s="118" t="s">
        <v>222</v>
      </c>
      <c r="O76" s="116" t="s">
        <v>36</v>
      </c>
    </row>
    <row r="77" spans="1:15" ht="51.95" customHeight="1" x14ac:dyDescent="0.2">
      <c r="A77" s="116" t="s">
        <v>224</v>
      </c>
      <c r="B77" s="116" t="s">
        <v>226</v>
      </c>
      <c r="C77" s="117" t="s">
        <v>42</v>
      </c>
      <c r="D77" s="118">
        <v>3.9</v>
      </c>
      <c r="E77" s="118"/>
      <c r="F77" s="119">
        <v>37.619999999999997</v>
      </c>
      <c r="G77" s="119">
        <v>359.32</v>
      </c>
      <c r="H77" s="119">
        <v>396.94</v>
      </c>
      <c r="I77" s="119">
        <v>146.71</v>
      </c>
      <c r="J77" s="119">
        <v>1401.35</v>
      </c>
      <c r="K77" s="119">
        <v>1548.06</v>
      </c>
      <c r="L77" s="129">
        <v>1.4644058453712823E-3</v>
      </c>
      <c r="N77" s="118" t="s">
        <v>225</v>
      </c>
      <c r="O77" s="116" t="s">
        <v>36</v>
      </c>
    </row>
    <row r="78" spans="1:15" ht="24" customHeight="1" x14ac:dyDescent="0.2">
      <c r="A78" s="114" t="s">
        <v>227</v>
      </c>
      <c r="B78" s="114" t="s">
        <v>228</v>
      </c>
      <c r="C78" s="114"/>
      <c r="D78" s="115"/>
      <c r="E78" s="115"/>
      <c r="F78" s="114"/>
      <c r="G78" s="114"/>
      <c r="H78" s="114"/>
      <c r="I78" s="114"/>
      <c r="J78" s="114"/>
      <c r="K78" s="127">
        <v>3481.02</v>
      </c>
      <c r="L78" s="128">
        <v>3.2929124425760898E-3</v>
      </c>
      <c r="N78" s="114"/>
      <c r="O78" s="114"/>
    </row>
    <row r="79" spans="1:15" ht="39" customHeight="1" x14ac:dyDescent="0.2">
      <c r="A79" s="116" t="s">
        <v>229</v>
      </c>
      <c r="B79" s="116" t="s">
        <v>231</v>
      </c>
      <c r="C79" s="117" t="s">
        <v>45</v>
      </c>
      <c r="D79" s="118">
        <v>1</v>
      </c>
      <c r="E79" s="118"/>
      <c r="F79" s="119">
        <v>40.69</v>
      </c>
      <c r="G79" s="119">
        <v>184.16</v>
      </c>
      <c r="H79" s="119">
        <v>224.85</v>
      </c>
      <c r="I79" s="119">
        <v>40.69</v>
      </c>
      <c r="J79" s="119">
        <v>184.16</v>
      </c>
      <c r="K79" s="119">
        <v>224.85</v>
      </c>
      <c r="L79" s="129">
        <v>2.1269954286767492E-4</v>
      </c>
      <c r="N79" s="118" t="s">
        <v>230</v>
      </c>
      <c r="O79" s="116" t="s">
        <v>36</v>
      </c>
    </row>
    <row r="80" spans="1:15" ht="39" customHeight="1" x14ac:dyDescent="0.2">
      <c r="A80" s="116" t="s">
        <v>232</v>
      </c>
      <c r="B80" s="116" t="s">
        <v>234</v>
      </c>
      <c r="C80" s="117" t="s">
        <v>45</v>
      </c>
      <c r="D80" s="118">
        <v>2</v>
      </c>
      <c r="E80" s="118"/>
      <c r="F80" s="119">
        <v>40.1</v>
      </c>
      <c r="G80" s="119">
        <v>253.17</v>
      </c>
      <c r="H80" s="119">
        <v>293.27</v>
      </c>
      <c r="I80" s="119">
        <v>80.2</v>
      </c>
      <c r="J80" s="119">
        <v>506.34</v>
      </c>
      <c r="K80" s="119">
        <v>586.54</v>
      </c>
      <c r="L80" s="129">
        <v>5.5484451800580858E-4</v>
      </c>
      <c r="N80" s="118" t="s">
        <v>233</v>
      </c>
      <c r="O80" s="116" t="s">
        <v>36</v>
      </c>
    </row>
    <row r="81" spans="1:15" ht="26.1" customHeight="1" x14ac:dyDescent="0.2">
      <c r="A81" s="116" t="s">
        <v>235</v>
      </c>
      <c r="B81" s="116" t="s">
        <v>237</v>
      </c>
      <c r="C81" s="117" t="s">
        <v>45</v>
      </c>
      <c r="D81" s="118">
        <v>1</v>
      </c>
      <c r="E81" s="118"/>
      <c r="F81" s="119">
        <v>40.69</v>
      </c>
      <c r="G81" s="119">
        <v>118.37</v>
      </c>
      <c r="H81" s="119">
        <v>159.06</v>
      </c>
      <c r="I81" s="119">
        <v>40.69</v>
      </c>
      <c r="J81" s="119">
        <v>118.37</v>
      </c>
      <c r="K81" s="119">
        <v>159.06</v>
      </c>
      <c r="L81" s="129">
        <v>1.5046470664234989E-4</v>
      </c>
      <c r="N81" s="118" t="s">
        <v>236</v>
      </c>
      <c r="O81" s="116" t="s">
        <v>36</v>
      </c>
    </row>
    <row r="82" spans="1:15" ht="51.95" customHeight="1" x14ac:dyDescent="0.2">
      <c r="A82" s="116" t="s">
        <v>238</v>
      </c>
      <c r="B82" s="116" t="s">
        <v>240</v>
      </c>
      <c r="C82" s="117" t="s">
        <v>45</v>
      </c>
      <c r="D82" s="118">
        <v>1</v>
      </c>
      <c r="E82" s="118"/>
      <c r="F82" s="119">
        <v>221.38</v>
      </c>
      <c r="G82" s="119">
        <v>1479.94</v>
      </c>
      <c r="H82" s="119">
        <v>1701.32</v>
      </c>
      <c r="I82" s="119">
        <v>221.38</v>
      </c>
      <c r="J82" s="119">
        <v>1479.94</v>
      </c>
      <c r="K82" s="119">
        <v>1701.32</v>
      </c>
      <c r="L82" s="129">
        <v>1.6093839727446418E-3</v>
      </c>
      <c r="N82" s="118" t="s">
        <v>239</v>
      </c>
      <c r="O82" s="116" t="s">
        <v>36</v>
      </c>
    </row>
    <row r="83" spans="1:15" ht="24" customHeight="1" x14ac:dyDescent="0.2">
      <c r="A83" s="116" t="s">
        <v>241</v>
      </c>
      <c r="B83" s="116" t="s">
        <v>243</v>
      </c>
      <c r="C83" s="117" t="s">
        <v>149</v>
      </c>
      <c r="D83" s="118">
        <v>6.4</v>
      </c>
      <c r="E83" s="118"/>
      <c r="F83" s="119">
        <v>7.2</v>
      </c>
      <c r="G83" s="119">
        <v>41.28</v>
      </c>
      <c r="H83" s="119">
        <v>48.48</v>
      </c>
      <c r="I83" s="119">
        <v>46.08</v>
      </c>
      <c r="J83" s="119">
        <v>264.19</v>
      </c>
      <c r="K83" s="119">
        <v>310.27</v>
      </c>
      <c r="L83" s="129">
        <v>2.93503612032704E-4</v>
      </c>
      <c r="N83" s="118" t="s">
        <v>242</v>
      </c>
      <c r="O83" s="116" t="s">
        <v>36</v>
      </c>
    </row>
    <row r="84" spans="1:15" ht="39" customHeight="1" x14ac:dyDescent="0.2">
      <c r="A84" s="116" t="s">
        <v>244</v>
      </c>
      <c r="B84" s="116" t="s">
        <v>246</v>
      </c>
      <c r="C84" s="117" t="s">
        <v>45</v>
      </c>
      <c r="D84" s="118">
        <v>1</v>
      </c>
      <c r="E84" s="118"/>
      <c r="F84" s="119">
        <v>40.1</v>
      </c>
      <c r="G84" s="119">
        <v>458.88</v>
      </c>
      <c r="H84" s="119">
        <v>498.98</v>
      </c>
      <c r="I84" s="119">
        <v>40.1</v>
      </c>
      <c r="J84" s="119">
        <v>458.88</v>
      </c>
      <c r="K84" s="119">
        <v>498.98</v>
      </c>
      <c r="L84" s="129">
        <v>4.7201609028291056E-4</v>
      </c>
      <c r="N84" s="118" t="s">
        <v>245</v>
      </c>
      <c r="O84" s="116" t="s">
        <v>36</v>
      </c>
    </row>
    <row r="85" spans="1:15" ht="24" customHeight="1" x14ac:dyDescent="0.2">
      <c r="A85" s="114" t="s">
        <v>247</v>
      </c>
      <c r="B85" s="114" t="s">
        <v>248</v>
      </c>
      <c r="C85" s="114"/>
      <c r="D85" s="115"/>
      <c r="E85" s="115"/>
      <c r="F85" s="114"/>
      <c r="G85" s="114"/>
      <c r="H85" s="114"/>
      <c r="I85" s="114"/>
      <c r="J85" s="114"/>
      <c r="K85" s="127">
        <v>279151.46000000002</v>
      </c>
      <c r="L85" s="128">
        <v>0.26406665747317787</v>
      </c>
      <c r="N85" s="114"/>
      <c r="O85" s="114"/>
    </row>
    <row r="86" spans="1:15" ht="24" customHeight="1" x14ac:dyDescent="0.2">
      <c r="A86" s="114" t="s">
        <v>249</v>
      </c>
      <c r="B86" s="114" t="s">
        <v>250</v>
      </c>
      <c r="C86" s="114"/>
      <c r="D86" s="115"/>
      <c r="E86" s="115"/>
      <c r="F86" s="114"/>
      <c r="G86" s="114"/>
      <c r="H86" s="114"/>
      <c r="I86" s="114"/>
      <c r="J86" s="114"/>
      <c r="K86" s="127">
        <v>145818.56</v>
      </c>
      <c r="L86" s="128">
        <v>0.13793880833276687</v>
      </c>
      <c r="N86" s="114"/>
      <c r="O86" s="114"/>
    </row>
    <row r="87" spans="1:15" ht="65.099999999999994" customHeight="1" x14ac:dyDescent="0.2">
      <c r="A87" s="116" t="s">
        <v>251</v>
      </c>
      <c r="B87" s="116" t="s">
        <v>253</v>
      </c>
      <c r="C87" s="117" t="s">
        <v>42</v>
      </c>
      <c r="D87" s="118">
        <v>250</v>
      </c>
      <c r="E87" s="118"/>
      <c r="F87" s="119">
        <v>47.66</v>
      </c>
      <c r="G87" s="119">
        <v>115.88</v>
      </c>
      <c r="H87" s="119">
        <v>163.54</v>
      </c>
      <c r="I87" s="119">
        <v>11915</v>
      </c>
      <c r="J87" s="119">
        <v>28970</v>
      </c>
      <c r="K87" s="119">
        <v>40885</v>
      </c>
      <c r="L87" s="129">
        <v>3.8675654036668401E-2</v>
      </c>
      <c r="N87" s="118" t="s">
        <v>252</v>
      </c>
      <c r="O87" s="116" t="s">
        <v>36</v>
      </c>
    </row>
    <row r="88" spans="1:15" ht="51.95" customHeight="1" x14ac:dyDescent="0.2">
      <c r="A88" s="116" t="s">
        <v>254</v>
      </c>
      <c r="B88" s="116" t="s">
        <v>256</v>
      </c>
      <c r="C88" s="117" t="s">
        <v>149</v>
      </c>
      <c r="D88" s="118">
        <v>22</v>
      </c>
      <c r="E88" s="118"/>
      <c r="F88" s="119">
        <v>10.41</v>
      </c>
      <c r="G88" s="119">
        <v>151.68</v>
      </c>
      <c r="H88" s="119">
        <v>162.09</v>
      </c>
      <c r="I88" s="119">
        <v>229.02</v>
      </c>
      <c r="J88" s="119">
        <v>3336.96</v>
      </c>
      <c r="K88" s="119">
        <v>3565.98</v>
      </c>
      <c r="L88" s="129">
        <v>3.3732813692473715E-3</v>
      </c>
      <c r="N88" s="118" t="s">
        <v>255</v>
      </c>
      <c r="O88" s="116" t="s">
        <v>29</v>
      </c>
    </row>
    <row r="89" spans="1:15" ht="51.95" customHeight="1" x14ac:dyDescent="0.2">
      <c r="A89" s="116" t="s">
        <v>257</v>
      </c>
      <c r="B89" s="116" t="s">
        <v>259</v>
      </c>
      <c r="C89" s="117" t="s">
        <v>42</v>
      </c>
      <c r="D89" s="118">
        <v>58.55</v>
      </c>
      <c r="E89" s="118"/>
      <c r="F89" s="119">
        <v>21.97</v>
      </c>
      <c r="G89" s="119">
        <v>104.81</v>
      </c>
      <c r="H89" s="119">
        <v>126.78</v>
      </c>
      <c r="I89" s="119">
        <v>1286.3399999999999</v>
      </c>
      <c r="J89" s="119">
        <v>6136.62</v>
      </c>
      <c r="K89" s="119">
        <v>7422.96</v>
      </c>
      <c r="L89" s="129">
        <v>7.0218376638871973E-3</v>
      </c>
      <c r="N89" s="118" t="s">
        <v>258</v>
      </c>
      <c r="O89" s="116" t="s">
        <v>29</v>
      </c>
    </row>
    <row r="90" spans="1:15" ht="39" customHeight="1" x14ac:dyDescent="0.2">
      <c r="A90" s="116" t="s">
        <v>260</v>
      </c>
      <c r="B90" s="116" t="s">
        <v>262</v>
      </c>
      <c r="C90" s="117" t="s">
        <v>42</v>
      </c>
      <c r="D90" s="118">
        <v>7.3</v>
      </c>
      <c r="E90" s="118"/>
      <c r="F90" s="119">
        <v>44.51</v>
      </c>
      <c r="G90" s="119">
        <v>36.200000000000003</v>
      </c>
      <c r="H90" s="119">
        <v>80.709999999999994</v>
      </c>
      <c r="I90" s="119">
        <v>324.92</v>
      </c>
      <c r="J90" s="119">
        <v>264.26</v>
      </c>
      <c r="K90" s="119">
        <v>589.17999999999995</v>
      </c>
      <c r="L90" s="129">
        <v>5.5734185753514211E-4</v>
      </c>
      <c r="N90" s="118" t="s">
        <v>261</v>
      </c>
      <c r="O90" s="116" t="s">
        <v>36</v>
      </c>
    </row>
    <row r="91" spans="1:15" ht="24" customHeight="1" x14ac:dyDescent="0.2">
      <c r="A91" s="116" t="s">
        <v>263</v>
      </c>
      <c r="B91" s="116" t="s">
        <v>265</v>
      </c>
      <c r="C91" s="117" t="s">
        <v>42</v>
      </c>
      <c r="D91" s="118">
        <v>148.32</v>
      </c>
      <c r="E91" s="118"/>
      <c r="F91" s="119">
        <v>1.97</v>
      </c>
      <c r="G91" s="119">
        <v>2.42</v>
      </c>
      <c r="H91" s="119">
        <v>4.3899999999999997</v>
      </c>
      <c r="I91" s="119">
        <v>292.19</v>
      </c>
      <c r="J91" s="119">
        <v>358.93</v>
      </c>
      <c r="K91" s="119">
        <v>651.12</v>
      </c>
      <c r="L91" s="129">
        <v>6.1593474028018898E-4</v>
      </c>
      <c r="N91" s="118" t="s">
        <v>264</v>
      </c>
      <c r="O91" s="116" t="s">
        <v>29</v>
      </c>
    </row>
    <row r="92" spans="1:15" ht="26.1" customHeight="1" x14ac:dyDescent="0.2">
      <c r="A92" s="116" t="s">
        <v>266</v>
      </c>
      <c r="B92" s="116" t="s">
        <v>268</v>
      </c>
      <c r="C92" s="117" t="s">
        <v>42</v>
      </c>
      <c r="D92" s="118">
        <v>156.91999999999999</v>
      </c>
      <c r="E92" s="118"/>
      <c r="F92" s="119">
        <v>10.47</v>
      </c>
      <c r="G92" s="119">
        <v>14.56</v>
      </c>
      <c r="H92" s="119">
        <v>25.03</v>
      </c>
      <c r="I92" s="119">
        <v>1642.95</v>
      </c>
      <c r="J92" s="119">
        <v>2284.75</v>
      </c>
      <c r="K92" s="119">
        <v>3927.7</v>
      </c>
      <c r="L92" s="129">
        <v>3.715454723243793E-3</v>
      </c>
      <c r="N92" s="118" t="s">
        <v>267</v>
      </c>
      <c r="O92" s="116" t="s">
        <v>29</v>
      </c>
    </row>
    <row r="93" spans="1:15" ht="39" customHeight="1" x14ac:dyDescent="0.2">
      <c r="A93" s="116" t="s">
        <v>269</v>
      </c>
      <c r="B93" s="116" t="s">
        <v>271</v>
      </c>
      <c r="C93" s="117" t="s">
        <v>42</v>
      </c>
      <c r="D93" s="118">
        <v>247.46</v>
      </c>
      <c r="E93" s="118"/>
      <c r="F93" s="119">
        <v>23.44</v>
      </c>
      <c r="G93" s="119">
        <v>61.2</v>
      </c>
      <c r="H93" s="119">
        <v>84.64</v>
      </c>
      <c r="I93" s="119">
        <v>5800.46</v>
      </c>
      <c r="J93" s="119">
        <v>15144.55</v>
      </c>
      <c r="K93" s="119">
        <v>20945.009999999998</v>
      </c>
      <c r="L93" s="129">
        <v>1.9813182354275649E-2</v>
      </c>
      <c r="N93" s="118" t="s">
        <v>270</v>
      </c>
      <c r="O93" s="116" t="s">
        <v>36</v>
      </c>
    </row>
    <row r="94" spans="1:15" ht="65.099999999999994" customHeight="1" x14ac:dyDescent="0.2">
      <c r="A94" s="116" t="s">
        <v>272</v>
      </c>
      <c r="B94" s="116" t="s">
        <v>274</v>
      </c>
      <c r="C94" s="117" t="s">
        <v>42</v>
      </c>
      <c r="D94" s="118">
        <v>60</v>
      </c>
      <c r="E94" s="118"/>
      <c r="F94" s="119">
        <v>29.94</v>
      </c>
      <c r="G94" s="119">
        <v>106.26</v>
      </c>
      <c r="H94" s="119">
        <v>136.19999999999999</v>
      </c>
      <c r="I94" s="119">
        <v>1796.4</v>
      </c>
      <c r="J94" s="119">
        <v>6375.6</v>
      </c>
      <c r="K94" s="119">
        <v>8172</v>
      </c>
      <c r="L94" s="129">
        <v>7.7304009976190326E-3</v>
      </c>
      <c r="N94" s="118" t="s">
        <v>273</v>
      </c>
      <c r="O94" s="116" t="s">
        <v>29</v>
      </c>
    </row>
    <row r="95" spans="1:15" ht="24" customHeight="1" x14ac:dyDescent="0.2">
      <c r="A95" s="116" t="s">
        <v>275</v>
      </c>
      <c r="B95" s="116" t="s">
        <v>1253</v>
      </c>
      <c r="C95" s="117" t="s">
        <v>149</v>
      </c>
      <c r="D95" s="118">
        <v>40</v>
      </c>
      <c r="E95" s="118"/>
      <c r="F95" s="119">
        <v>19.88</v>
      </c>
      <c r="G95" s="119">
        <v>18.36</v>
      </c>
      <c r="H95" s="119">
        <v>38.24</v>
      </c>
      <c r="I95" s="119">
        <v>795.2</v>
      </c>
      <c r="J95" s="119">
        <v>734.4</v>
      </c>
      <c r="K95" s="119">
        <v>1529.6</v>
      </c>
      <c r="L95" s="129">
        <v>1.4469433879048057E-3</v>
      </c>
      <c r="N95" s="118" t="s">
        <v>276</v>
      </c>
      <c r="O95" s="116" t="s">
        <v>29</v>
      </c>
    </row>
    <row r="96" spans="1:15" ht="39" customHeight="1" x14ac:dyDescent="0.2">
      <c r="A96" s="116" t="s">
        <v>277</v>
      </c>
      <c r="B96" s="116" t="s">
        <v>279</v>
      </c>
      <c r="C96" s="117" t="s">
        <v>42</v>
      </c>
      <c r="D96" s="118">
        <v>220</v>
      </c>
      <c r="E96" s="118"/>
      <c r="F96" s="119">
        <v>7.89</v>
      </c>
      <c r="G96" s="119">
        <v>109.66</v>
      </c>
      <c r="H96" s="119">
        <v>117.55</v>
      </c>
      <c r="I96" s="119">
        <v>1735.8</v>
      </c>
      <c r="J96" s="119">
        <v>24125.200000000001</v>
      </c>
      <c r="K96" s="119">
        <v>25861</v>
      </c>
      <c r="L96" s="129">
        <v>2.4463521806097135E-2</v>
      </c>
      <c r="N96" s="118" t="s">
        <v>278</v>
      </c>
      <c r="O96" s="116" t="s">
        <v>36</v>
      </c>
    </row>
    <row r="97" spans="1:15" ht="26.1" customHeight="1" x14ac:dyDescent="0.2">
      <c r="A97" s="116" t="s">
        <v>280</v>
      </c>
      <c r="B97" s="116" t="s">
        <v>1254</v>
      </c>
      <c r="C97" s="117" t="s">
        <v>42</v>
      </c>
      <c r="D97" s="118">
        <v>505.55</v>
      </c>
      <c r="E97" s="118"/>
      <c r="F97" s="119">
        <v>21.27</v>
      </c>
      <c r="G97" s="119">
        <v>36.53</v>
      </c>
      <c r="H97" s="119">
        <v>57.8</v>
      </c>
      <c r="I97" s="119">
        <v>10753.04</v>
      </c>
      <c r="J97" s="119">
        <v>18467.75</v>
      </c>
      <c r="K97" s="119">
        <v>29220.79</v>
      </c>
      <c r="L97" s="129">
        <v>2.7641755282331894E-2</v>
      </c>
      <c r="N97" s="118" t="s">
        <v>281</v>
      </c>
      <c r="O97" s="116" t="s">
        <v>29</v>
      </c>
    </row>
    <row r="98" spans="1:15" ht="26.1" customHeight="1" x14ac:dyDescent="0.2">
      <c r="A98" s="116" t="s">
        <v>282</v>
      </c>
      <c r="B98" s="116" t="s">
        <v>284</v>
      </c>
      <c r="C98" s="117" t="s">
        <v>42</v>
      </c>
      <c r="D98" s="118">
        <v>2.4</v>
      </c>
      <c r="E98" s="118"/>
      <c r="F98" s="119">
        <v>40.22</v>
      </c>
      <c r="G98" s="119">
        <v>303.54000000000002</v>
      </c>
      <c r="H98" s="119">
        <v>343.76</v>
      </c>
      <c r="I98" s="119">
        <v>96.52</v>
      </c>
      <c r="J98" s="119">
        <v>728.5</v>
      </c>
      <c r="K98" s="119">
        <v>825.02</v>
      </c>
      <c r="L98" s="129">
        <v>7.804375221556111E-4</v>
      </c>
      <c r="N98" s="118" t="s">
        <v>283</v>
      </c>
      <c r="O98" s="116" t="s">
        <v>36</v>
      </c>
    </row>
    <row r="99" spans="1:15" ht="24" customHeight="1" x14ac:dyDescent="0.2">
      <c r="A99" s="116" t="s">
        <v>285</v>
      </c>
      <c r="B99" s="116" t="s">
        <v>287</v>
      </c>
      <c r="C99" s="117" t="s">
        <v>288</v>
      </c>
      <c r="D99" s="118">
        <v>58.3</v>
      </c>
      <c r="E99" s="118"/>
      <c r="F99" s="119">
        <v>6.28</v>
      </c>
      <c r="G99" s="119">
        <v>28.81</v>
      </c>
      <c r="H99" s="119">
        <v>35.090000000000003</v>
      </c>
      <c r="I99" s="119">
        <v>366.12</v>
      </c>
      <c r="J99" s="119">
        <v>1679.62</v>
      </c>
      <c r="K99" s="119">
        <v>2045.74</v>
      </c>
      <c r="L99" s="129">
        <v>1.9351921851283847E-3</v>
      </c>
      <c r="N99" s="118" t="s">
        <v>286</v>
      </c>
      <c r="O99" s="116" t="s">
        <v>36</v>
      </c>
    </row>
    <row r="100" spans="1:15" ht="51.95" customHeight="1" x14ac:dyDescent="0.2">
      <c r="A100" s="116" t="s">
        <v>289</v>
      </c>
      <c r="B100" s="116" t="s">
        <v>291</v>
      </c>
      <c r="C100" s="117" t="s">
        <v>149</v>
      </c>
      <c r="D100" s="118">
        <v>19</v>
      </c>
      <c r="E100" s="118"/>
      <c r="F100" s="119">
        <v>1.97</v>
      </c>
      <c r="G100" s="119">
        <v>7.37</v>
      </c>
      <c r="H100" s="119">
        <v>9.34</v>
      </c>
      <c r="I100" s="119">
        <v>37.43</v>
      </c>
      <c r="J100" s="119">
        <v>140.03</v>
      </c>
      <c r="K100" s="119">
        <v>177.46</v>
      </c>
      <c r="L100" s="129">
        <v>1.678704063922508E-4</v>
      </c>
      <c r="N100" s="118" t="s">
        <v>290</v>
      </c>
      <c r="O100" s="116" t="s">
        <v>36</v>
      </c>
    </row>
    <row r="101" spans="1:15" ht="24" customHeight="1" x14ac:dyDescent="0.2">
      <c r="A101" s="114" t="s">
        <v>292</v>
      </c>
      <c r="B101" s="114" t="s">
        <v>293</v>
      </c>
      <c r="C101" s="114"/>
      <c r="D101" s="115"/>
      <c r="E101" s="115"/>
      <c r="F101" s="114"/>
      <c r="G101" s="114"/>
      <c r="H101" s="114"/>
      <c r="I101" s="114"/>
      <c r="J101" s="114"/>
      <c r="K101" s="127">
        <v>117534.23</v>
      </c>
      <c r="L101" s="128">
        <v>0.11118290857151063</v>
      </c>
      <c r="N101" s="114"/>
      <c r="O101" s="114"/>
    </row>
    <row r="102" spans="1:15" ht="24" customHeight="1" x14ac:dyDescent="0.2">
      <c r="A102" s="114" t="s">
        <v>294</v>
      </c>
      <c r="B102" s="114" t="s">
        <v>295</v>
      </c>
      <c r="C102" s="114"/>
      <c r="D102" s="115"/>
      <c r="E102" s="115"/>
      <c r="F102" s="114"/>
      <c r="G102" s="114"/>
      <c r="H102" s="114"/>
      <c r="I102" s="114"/>
      <c r="J102" s="114"/>
      <c r="K102" s="127">
        <v>104706.5</v>
      </c>
      <c r="L102" s="128">
        <v>9.9048364177336909E-2</v>
      </c>
      <c r="N102" s="114"/>
      <c r="O102" s="114"/>
    </row>
    <row r="103" spans="1:15" ht="26.1" customHeight="1" x14ac:dyDescent="0.2">
      <c r="A103" s="116" t="s">
        <v>296</v>
      </c>
      <c r="B103" s="116" t="s">
        <v>298</v>
      </c>
      <c r="C103" s="117" t="s">
        <v>42</v>
      </c>
      <c r="D103" s="118">
        <v>121</v>
      </c>
      <c r="E103" s="118"/>
      <c r="F103" s="119">
        <v>28.17</v>
      </c>
      <c r="G103" s="119">
        <v>422.62</v>
      </c>
      <c r="H103" s="119">
        <v>450.79</v>
      </c>
      <c r="I103" s="119">
        <v>3408.57</v>
      </c>
      <c r="J103" s="119">
        <v>51137.02</v>
      </c>
      <c r="K103" s="119">
        <v>54545.59</v>
      </c>
      <c r="L103" s="129">
        <v>5.1598052294630291E-2</v>
      </c>
      <c r="N103" s="118" t="s">
        <v>297</v>
      </c>
      <c r="O103" s="116" t="s">
        <v>36</v>
      </c>
    </row>
    <row r="104" spans="1:15" ht="26.1" customHeight="1" x14ac:dyDescent="0.2">
      <c r="A104" s="116" t="s">
        <v>299</v>
      </c>
      <c r="B104" s="116" t="s">
        <v>301</v>
      </c>
      <c r="C104" s="117" t="s">
        <v>42</v>
      </c>
      <c r="D104" s="118">
        <v>76</v>
      </c>
      <c r="E104" s="118"/>
      <c r="F104" s="119">
        <v>34.99</v>
      </c>
      <c r="G104" s="119">
        <v>425.19</v>
      </c>
      <c r="H104" s="119">
        <v>460.18</v>
      </c>
      <c r="I104" s="119">
        <v>2659.24</v>
      </c>
      <c r="J104" s="119">
        <v>32314.44</v>
      </c>
      <c r="K104" s="119">
        <v>34973.68</v>
      </c>
      <c r="L104" s="129">
        <v>3.3083770284190996E-2</v>
      </c>
      <c r="N104" s="118" t="s">
        <v>300</v>
      </c>
      <c r="O104" s="116" t="s">
        <v>36</v>
      </c>
    </row>
    <row r="105" spans="1:15" ht="24" customHeight="1" x14ac:dyDescent="0.2">
      <c r="A105" s="116" t="s">
        <v>302</v>
      </c>
      <c r="B105" s="116" t="s">
        <v>304</v>
      </c>
      <c r="C105" s="117" t="s">
        <v>149</v>
      </c>
      <c r="D105" s="118">
        <v>5.5</v>
      </c>
      <c r="E105" s="118"/>
      <c r="F105" s="119">
        <v>7.09</v>
      </c>
      <c r="G105" s="119">
        <v>59.36</v>
      </c>
      <c r="H105" s="119">
        <v>66.45</v>
      </c>
      <c r="I105" s="119">
        <v>38.99</v>
      </c>
      <c r="J105" s="119">
        <v>326.48</v>
      </c>
      <c r="K105" s="119">
        <v>365.47</v>
      </c>
      <c r="L105" s="129">
        <v>3.4572071128240672E-4</v>
      </c>
      <c r="N105" s="118" t="s">
        <v>303</v>
      </c>
      <c r="O105" s="116" t="s">
        <v>29</v>
      </c>
    </row>
    <row r="106" spans="1:15" ht="24" customHeight="1" x14ac:dyDescent="0.2">
      <c r="A106" s="116" t="s">
        <v>305</v>
      </c>
      <c r="B106" s="116" t="s">
        <v>307</v>
      </c>
      <c r="C106" s="117" t="s">
        <v>149</v>
      </c>
      <c r="D106" s="118">
        <v>81.73</v>
      </c>
      <c r="E106" s="118"/>
      <c r="F106" s="119">
        <v>7.09</v>
      </c>
      <c r="G106" s="119">
        <v>48.52</v>
      </c>
      <c r="H106" s="119">
        <v>55.61</v>
      </c>
      <c r="I106" s="119">
        <v>579.46</v>
      </c>
      <c r="J106" s="119">
        <v>3965.54</v>
      </c>
      <c r="K106" s="119">
        <v>4545</v>
      </c>
      <c r="L106" s="129">
        <v>4.2993970306141093E-3</v>
      </c>
      <c r="N106" s="118" t="s">
        <v>306</v>
      </c>
      <c r="O106" s="116" t="s">
        <v>36</v>
      </c>
    </row>
    <row r="107" spans="1:15" ht="24" customHeight="1" x14ac:dyDescent="0.2">
      <c r="A107" s="116" t="s">
        <v>308</v>
      </c>
      <c r="B107" s="116" t="s">
        <v>310</v>
      </c>
      <c r="C107" s="117" t="s">
        <v>149</v>
      </c>
      <c r="D107" s="118">
        <v>9.6300000000000008</v>
      </c>
      <c r="E107" s="118"/>
      <c r="F107" s="119">
        <v>7.09</v>
      </c>
      <c r="G107" s="119">
        <v>168.56</v>
      </c>
      <c r="H107" s="119">
        <v>175.65</v>
      </c>
      <c r="I107" s="119">
        <v>68.27</v>
      </c>
      <c r="J107" s="119">
        <v>1623.23</v>
      </c>
      <c r="K107" s="119">
        <v>1691.5</v>
      </c>
      <c r="L107" s="129">
        <v>1.6000946264650752E-3</v>
      </c>
      <c r="N107" s="118" t="s">
        <v>309</v>
      </c>
      <c r="O107" s="116" t="s">
        <v>36</v>
      </c>
    </row>
    <row r="108" spans="1:15" ht="26.1" customHeight="1" x14ac:dyDescent="0.2">
      <c r="A108" s="116" t="s">
        <v>311</v>
      </c>
      <c r="B108" s="116" t="s">
        <v>313</v>
      </c>
      <c r="C108" s="117" t="s">
        <v>42</v>
      </c>
      <c r="D108" s="118">
        <v>7.9</v>
      </c>
      <c r="E108" s="118"/>
      <c r="F108" s="119">
        <v>86.47</v>
      </c>
      <c r="G108" s="119">
        <v>544.09</v>
      </c>
      <c r="H108" s="119">
        <v>630.55999999999995</v>
      </c>
      <c r="I108" s="119">
        <v>683.11</v>
      </c>
      <c r="J108" s="119">
        <v>4298.3100000000004</v>
      </c>
      <c r="K108" s="119">
        <v>4981.42</v>
      </c>
      <c r="L108" s="129">
        <v>4.7122337417473568E-3</v>
      </c>
      <c r="N108" s="118" t="s">
        <v>312</v>
      </c>
      <c r="O108" s="116" t="s">
        <v>36</v>
      </c>
    </row>
    <row r="109" spans="1:15" ht="26.1" customHeight="1" x14ac:dyDescent="0.2">
      <c r="A109" s="116" t="s">
        <v>314</v>
      </c>
      <c r="B109" s="116" t="s">
        <v>316</v>
      </c>
      <c r="C109" s="117" t="s">
        <v>149</v>
      </c>
      <c r="D109" s="118">
        <v>27.9</v>
      </c>
      <c r="E109" s="118"/>
      <c r="F109" s="119">
        <v>13.09</v>
      </c>
      <c r="G109" s="119">
        <v>116.08</v>
      </c>
      <c r="H109" s="119">
        <v>129.16999999999999</v>
      </c>
      <c r="I109" s="119">
        <v>365.21</v>
      </c>
      <c r="J109" s="119">
        <v>3238.63</v>
      </c>
      <c r="K109" s="119">
        <v>3603.84</v>
      </c>
      <c r="L109" s="129">
        <v>3.4090954884066784E-3</v>
      </c>
      <c r="N109" s="118" t="s">
        <v>315</v>
      </c>
      <c r="O109" s="116" t="s">
        <v>36</v>
      </c>
    </row>
    <row r="110" spans="1:15" ht="24" customHeight="1" x14ac:dyDescent="0.2">
      <c r="A110" s="114" t="s">
        <v>317</v>
      </c>
      <c r="B110" s="114" t="s">
        <v>318</v>
      </c>
      <c r="C110" s="114"/>
      <c r="D110" s="115"/>
      <c r="E110" s="115"/>
      <c r="F110" s="114"/>
      <c r="G110" s="114"/>
      <c r="H110" s="114"/>
      <c r="I110" s="114"/>
      <c r="J110" s="114"/>
      <c r="K110" s="127">
        <v>12827.73</v>
      </c>
      <c r="L110" s="128">
        <v>1.2134544394173715E-2</v>
      </c>
      <c r="N110" s="114"/>
      <c r="O110" s="114"/>
    </row>
    <row r="111" spans="1:15" ht="26.1" customHeight="1" x14ac:dyDescent="0.2">
      <c r="A111" s="116" t="s">
        <v>319</v>
      </c>
      <c r="B111" s="116" t="s">
        <v>321</v>
      </c>
      <c r="C111" s="117" t="s">
        <v>42</v>
      </c>
      <c r="D111" s="118">
        <v>0.48</v>
      </c>
      <c r="E111" s="118"/>
      <c r="F111" s="119">
        <v>22.5</v>
      </c>
      <c r="G111" s="119">
        <v>378.21</v>
      </c>
      <c r="H111" s="119">
        <v>400.71</v>
      </c>
      <c r="I111" s="119">
        <v>10.8</v>
      </c>
      <c r="J111" s="119">
        <v>181.54</v>
      </c>
      <c r="K111" s="119">
        <v>192.34</v>
      </c>
      <c r="L111" s="129">
        <v>1.8194632010304023E-4</v>
      </c>
      <c r="N111" s="118" t="s">
        <v>320</v>
      </c>
      <c r="O111" s="116" t="s">
        <v>24</v>
      </c>
    </row>
    <row r="112" spans="1:15" ht="24" customHeight="1" x14ac:dyDescent="0.2">
      <c r="A112" s="116" t="s">
        <v>322</v>
      </c>
      <c r="B112" s="116" t="s">
        <v>325</v>
      </c>
      <c r="C112" s="117" t="s">
        <v>288</v>
      </c>
      <c r="D112" s="118">
        <v>68.599999999999994</v>
      </c>
      <c r="E112" s="118"/>
      <c r="F112" s="119">
        <v>9.1199999999999992</v>
      </c>
      <c r="G112" s="119">
        <v>29.96</v>
      </c>
      <c r="H112" s="119">
        <v>39.08</v>
      </c>
      <c r="I112" s="119">
        <v>625.63</v>
      </c>
      <c r="J112" s="119">
        <v>2055.25</v>
      </c>
      <c r="K112" s="119">
        <v>2680.88</v>
      </c>
      <c r="L112" s="129">
        <v>2.5360104535605619E-3</v>
      </c>
      <c r="N112" s="118" t="s">
        <v>324</v>
      </c>
      <c r="O112" s="116" t="s">
        <v>36</v>
      </c>
    </row>
    <row r="113" spans="1:15" ht="26.1" customHeight="1" x14ac:dyDescent="0.2">
      <c r="A113" s="116" t="s">
        <v>323</v>
      </c>
      <c r="B113" s="116" t="s">
        <v>328</v>
      </c>
      <c r="C113" s="117" t="s">
        <v>288</v>
      </c>
      <c r="D113" s="118">
        <v>7.19</v>
      </c>
      <c r="E113" s="118"/>
      <c r="F113" s="119">
        <v>18.25</v>
      </c>
      <c r="G113" s="119">
        <v>54</v>
      </c>
      <c r="H113" s="119">
        <v>72.25</v>
      </c>
      <c r="I113" s="119">
        <v>131.21</v>
      </c>
      <c r="J113" s="119">
        <v>388.26</v>
      </c>
      <c r="K113" s="119">
        <v>519.47</v>
      </c>
      <c r="L113" s="129">
        <v>4.9139885049353388E-4</v>
      </c>
      <c r="N113" s="118" t="s">
        <v>327</v>
      </c>
      <c r="O113" s="116" t="s">
        <v>36</v>
      </c>
    </row>
    <row r="114" spans="1:15" ht="24" customHeight="1" x14ac:dyDescent="0.2">
      <c r="A114" s="116" t="s">
        <v>326</v>
      </c>
      <c r="B114" s="116" t="s">
        <v>331</v>
      </c>
      <c r="C114" s="117" t="s">
        <v>288</v>
      </c>
      <c r="D114" s="118">
        <v>15.6</v>
      </c>
      <c r="E114" s="118"/>
      <c r="F114" s="119">
        <v>13.04</v>
      </c>
      <c r="G114" s="119">
        <v>37.82</v>
      </c>
      <c r="H114" s="119">
        <v>50.86</v>
      </c>
      <c r="I114" s="119">
        <v>203.42</v>
      </c>
      <c r="J114" s="119">
        <v>589.99</v>
      </c>
      <c r="K114" s="119">
        <v>793.41</v>
      </c>
      <c r="L114" s="129">
        <v>7.5053566513961297E-4</v>
      </c>
      <c r="N114" s="118" t="s">
        <v>330</v>
      </c>
      <c r="O114" s="116" t="s">
        <v>36</v>
      </c>
    </row>
    <row r="115" spans="1:15" ht="26.1" customHeight="1" x14ac:dyDescent="0.2">
      <c r="A115" s="116" t="s">
        <v>329</v>
      </c>
      <c r="B115" s="116" t="s">
        <v>334</v>
      </c>
      <c r="C115" s="117" t="s">
        <v>42</v>
      </c>
      <c r="D115" s="118">
        <v>2.94</v>
      </c>
      <c r="E115" s="118"/>
      <c r="F115" s="119">
        <v>41.57</v>
      </c>
      <c r="G115" s="119">
        <v>422.4</v>
      </c>
      <c r="H115" s="119">
        <v>463.97</v>
      </c>
      <c r="I115" s="119">
        <v>122.21</v>
      </c>
      <c r="J115" s="119">
        <v>1241.8599999999999</v>
      </c>
      <c r="K115" s="119">
        <v>1364.07</v>
      </c>
      <c r="L115" s="129">
        <v>1.2903583074917026E-3</v>
      </c>
      <c r="N115" s="118" t="s">
        <v>333</v>
      </c>
      <c r="O115" s="116" t="s">
        <v>24</v>
      </c>
    </row>
    <row r="116" spans="1:15" ht="26.1" customHeight="1" x14ac:dyDescent="0.2">
      <c r="A116" s="116" t="s">
        <v>332</v>
      </c>
      <c r="B116" s="116" t="s">
        <v>337</v>
      </c>
      <c r="C116" s="117" t="s">
        <v>42</v>
      </c>
      <c r="D116" s="118">
        <v>17.2</v>
      </c>
      <c r="E116" s="118"/>
      <c r="F116" s="119">
        <v>47.51</v>
      </c>
      <c r="G116" s="119">
        <v>354.26</v>
      </c>
      <c r="H116" s="119">
        <v>401.77</v>
      </c>
      <c r="I116" s="119">
        <v>817.17</v>
      </c>
      <c r="J116" s="119">
        <v>6093.27</v>
      </c>
      <c r="K116" s="119">
        <v>6910.44</v>
      </c>
      <c r="L116" s="129">
        <v>6.5370132488970223E-3</v>
      </c>
      <c r="N116" s="118" t="s">
        <v>336</v>
      </c>
      <c r="O116" s="116" t="s">
        <v>24</v>
      </c>
    </row>
    <row r="117" spans="1:15" ht="39" customHeight="1" x14ac:dyDescent="0.2">
      <c r="A117" s="116" t="s">
        <v>335</v>
      </c>
      <c r="B117" s="116" t="s">
        <v>340</v>
      </c>
      <c r="C117" s="117" t="s">
        <v>35</v>
      </c>
      <c r="D117" s="118">
        <v>8</v>
      </c>
      <c r="E117" s="118"/>
      <c r="F117" s="119">
        <v>18.079999999999998</v>
      </c>
      <c r="G117" s="119">
        <v>6.04</v>
      </c>
      <c r="H117" s="119">
        <v>24.12</v>
      </c>
      <c r="I117" s="119">
        <v>144.63999999999999</v>
      </c>
      <c r="J117" s="119">
        <v>48.32</v>
      </c>
      <c r="K117" s="119">
        <v>192.96</v>
      </c>
      <c r="L117" s="129">
        <v>1.8253281650765644E-4</v>
      </c>
      <c r="N117" s="118" t="s">
        <v>339</v>
      </c>
      <c r="O117" s="116" t="s">
        <v>29</v>
      </c>
    </row>
    <row r="118" spans="1:15" ht="26.1" customHeight="1" x14ac:dyDescent="0.2">
      <c r="A118" s="116" t="s">
        <v>338</v>
      </c>
      <c r="B118" s="116" t="s">
        <v>342</v>
      </c>
      <c r="C118" s="117" t="s">
        <v>61</v>
      </c>
      <c r="D118" s="118">
        <v>2</v>
      </c>
      <c r="E118" s="118"/>
      <c r="F118" s="119">
        <v>38.11</v>
      </c>
      <c r="G118" s="119">
        <v>48.97</v>
      </c>
      <c r="H118" s="119">
        <v>87.08</v>
      </c>
      <c r="I118" s="119">
        <v>76.22</v>
      </c>
      <c r="J118" s="119">
        <v>97.94</v>
      </c>
      <c r="K118" s="119">
        <v>174.16</v>
      </c>
      <c r="L118" s="129">
        <v>1.647487319805838E-4</v>
      </c>
      <c r="N118" s="118" t="s">
        <v>341</v>
      </c>
      <c r="O118" s="116" t="s">
        <v>36</v>
      </c>
    </row>
    <row r="119" spans="1:15" ht="24" customHeight="1" x14ac:dyDescent="0.2">
      <c r="A119" s="114" t="s">
        <v>343</v>
      </c>
      <c r="B119" s="114" t="s">
        <v>344</v>
      </c>
      <c r="C119" s="114"/>
      <c r="D119" s="115"/>
      <c r="E119" s="115"/>
      <c r="F119" s="114"/>
      <c r="G119" s="114"/>
      <c r="H119" s="114"/>
      <c r="I119" s="114"/>
      <c r="J119" s="114"/>
      <c r="K119" s="127">
        <v>15798.67</v>
      </c>
      <c r="L119" s="128">
        <v>1.4944940568900377E-2</v>
      </c>
      <c r="N119" s="114"/>
      <c r="O119" s="114"/>
    </row>
    <row r="120" spans="1:15" ht="24" customHeight="1" x14ac:dyDescent="0.2">
      <c r="A120" s="116" t="s">
        <v>345</v>
      </c>
      <c r="B120" s="116" t="s">
        <v>1255</v>
      </c>
      <c r="C120" s="117" t="s">
        <v>42</v>
      </c>
      <c r="D120" s="118">
        <v>330</v>
      </c>
      <c r="E120" s="118"/>
      <c r="F120" s="119">
        <v>13.85</v>
      </c>
      <c r="G120" s="119">
        <v>20.43</v>
      </c>
      <c r="H120" s="119">
        <v>34.28</v>
      </c>
      <c r="I120" s="119">
        <v>4570.5</v>
      </c>
      <c r="J120" s="119">
        <v>6741.9</v>
      </c>
      <c r="K120" s="119">
        <v>11312.4</v>
      </c>
      <c r="L120" s="129">
        <v>1.0701099883194511E-2</v>
      </c>
      <c r="N120" s="118" t="s">
        <v>346</v>
      </c>
      <c r="O120" s="116" t="s">
        <v>29</v>
      </c>
    </row>
    <row r="121" spans="1:15" ht="24" customHeight="1" x14ac:dyDescent="0.2">
      <c r="A121" s="116" t="s">
        <v>347</v>
      </c>
      <c r="B121" s="116" t="s">
        <v>1256</v>
      </c>
      <c r="C121" s="117" t="s">
        <v>288</v>
      </c>
      <c r="D121" s="118">
        <v>260.83</v>
      </c>
      <c r="E121" s="118"/>
      <c r="F121" s="119">
        <v>0</v>
      </c>
      <c r="G121" s="119">
        <v>17.2</v>
      </c>
      <c r="H121" s="119">
        <v>17.2</v>
      </c>
      <c r="I121" s="119">
        <v>0</v>
      </c>
      <c r="J121" s="119">
        <v>4486.2700000000004</v>
      </c>
      <c r="K121" s="119">
        <v>4486.2700000000004</v>
      </c>
      <c r="L121" s="129">
        <v>4.2438406857058658E-3</v>
      </c>
      <c r="N121" s="118" t="s">
        <v>348</v>
      </c>
      <c r="O121" s="116" t="s">
        <v>24</v>
      </c>
    </row>
    <row r="122" spans="1:15" ht="24" customHeight="1" x14ac:dyDescent="0.2">
      <c r="A122" s="114" t="s">
        <v>349</v>
      </c>
      <c r="B122" s="114" t="s">
        <v>350</v>
      </c>
      <c r="C122" s="114"/>
      <c r="D122" s="115"/>
      <c r="E122" s="115"/>
      <c r="F122" s="114"/>
      <c r="G122" s="114"/>
      <c r="H122" s="114"/>
      <c r="I122" s="114"/>
      <c r="J122" s="114"/>
      <c r="K122" s="127">
        <v>5830.32</v>
      </c>
      <c r="L122" s="128">
        <v>5.515260835100122E-3</v>
      </c>
      <c r="N122" s="114"/>
      <c r="O122" s="114"/>
    </row>
    <row r="123" spans="1:15" ht="39" customHeight="1" x14ac:dyDescent="0.2">
      <c r="A123" s="116" t="s">
        <v>351</v>
      </c>
      <c r="B123" s="116" t="s">
        <v>353</v>
      </c>
      <c r="C123" s="117" t="s">
        <v>61</v>
      </c>
      <c r="D123" s="118">
        <v>13</v>
      </c>
      <c r="E123" s="118"/>
      <c r="F123" s="119">
        <v>17.37</v>
      </c>
      <c r="G123" s="119">
        <v>198.58</v>
      </c>
      <c r="H123" s="119">
        <v>215.95</v>
      </c>
      <c r="I123" s="119">
        <v>225.81</v>
      </c>
      <c r="J123" s="119">
        <v>2581.54</v>
      </c>
      <c r="K123" s="119">
        <v>2807.35</v>
      </c>
      <c r="L123" s="129">
        <v>2.655646260482843E-3</v>
      </c>
      <c r="N123" s="118" t="s">
        <v>352</v>
      </c>
      <c r="O123" s="116" t="s">
        <v>29</v>
      </c>
    </row>
    <row r="124" spans="1:15" ht="39" customHeight="1" x14ac:dyDescent="0.2">
      <c r="A124" s="116" t="s">
        <v>354</v>
      </c>
      <c r="B124" s="116" t="s">
        <v>356</v>
      </c>
      <c r="C124" s="117" t="s">
        <v>357</v>
      </c>
      <c r="D124" s="118">
        <v>7</v>
      </c>
      <c r="E124" s="118"/>
      <c r="F124" s="119">
        <v>18.04</v>
      </c>
      <c r="G124" s="119">
        <v>125.95</v>
      </c>
      <c r="H124" s="119">
        <v>143.99</v>
      </c>
      <c r="I124" s="119">
        <v>126.28</v>
      </c>
      <c r="J124" s="119">
        <v>881.65</v>
      </c>
      <c r="K124" s="119">
        <v>1007.93</v>
      </c>
      <c r="L124" s="129">
        <v>9.5346342113682722E-4</v>
      </c>
      <c r="N124" s="118" t="s">
        <v>355</v>
      </c>
      <c r="O124" s="116" t="s">
        <v>24</v>
      </c>
    </row>
    <row r="125" spans="1:15" ht="24" customHeight="1" x14ac:dyDescent="0.2">
      <c r="A125" s="116" t="s">
        <v>358</v>
      </c>
      <c r="B125" s="116" t="s">
        <v>1257</v>
      </c>
      <c r="C125" s="117" t="s">
        <v>61</v>
      </c>
      <c r="D125" s="118">
        <v>8</v>
      </c>
      <c r="E125" s="118"/>
      <c r="F125" s="119">
        <v>22.99</v>
      </c>
      <c r="G125" s="119">
        <v>151.4</v>
      </c>
      <c r="H125" s="119">
        <v>174.39</v>
      </c>
      <c r="I125" s="119">
        <v>183.92</v>
      </c>
      <c r="J125" s="119">
        <v>1211.2</v>
      </c>
      <c r="K125" s="119">
        <v>1395.12</v>
      </c>
      <c r="L125" s="129">
        <v>1.3197304258196604E-3</v>
      </c>
      <c r="N125" s="118" t="s">
        <v>359</v>
      </c>
      <c r="O125" s="116" t="s">
        <v>29</v>
      </c>
    </row>
    <row r="126" spans="1:15" ht="26.1" customHeight="1" x14ac:dyDescent="0.2">
      <c r="A126" s="116" t="s">
        <v>360</v>
      </c>
      <c r="B126" s="116" t="s">
        <v>1258</v>
      </c>
      <c r="C126" s="117" t="s">
        <v>61</v>
      </c>
      <c r="D126" s="118">
        <v>8</v>
      </c>
      <c r="E126" s="118"/>
      <c r="F126" s="119">
        <v>20.69</v>
      </c>
      <c r="G126" s="119">
        <v>56.8</v>
      </c>
      <c r="H126" s="119">
        <v>77.489999999999995</v>
      </c>
      <c r="I126" s="119">
        <v>165.52</v>
      </c>
      <c r="J126" s="119">
        <v>454.4</v>
      </c>
      <c r="K126" s="119">
        <v>619.91999999999996</v>
      </c>
      <c r="L126" s="129">
        <v>5.864207276607918E-4</v>
      </c>
      <c r="N126" s="118" t="s">
        <v>361</v>
      </c>
      <c r="O126" s="116" t="s">
        <v>29</v>
      </c>
    </row>
    <row r="127" spans="1:15" ht="24" customHeight="1" x14ac:dyDescent="0.2">
      <c r="A127" s="114" t="s">
        <v>362</v>
      </c>
      <c r="B127" s="114" t="s">
        <v>363</v>
      </c>
      <c r="C127" s="114"/>
      <c r="D127" s="115"/>
      <c r="E127" s="115"/>
      <c r="F127" s="114"/>
      <c r="G127" s="114"/>
      <c r="H127" s="114"/>
      <c r="I127" s="114"/>
      <c r="J127" s="114"/>
      <c r="K127" s="127">
        <v>8387.66</v>
      </c>
      <c r="L127" s="128">
        <v>7.9344071502311861E-3</v>
      </c>
      <c r="N127" s="114"/>
      <c r="O127" s="114"/>
    </row>
    <row r="128" spans="1:15" ht="26.1" customHeight="1" x14ac:dyDescent="0.2">
      <c r="A128" s="116" t="s">
        <v>364</v>
      </c>
      <c r="B128" s="116" t="s">
        <v>366</v>
      </c>
      <c r="C128" s="117" t="s">
        <v>42</v>
      </c>
      <c r="D128" s="118">
        <v>8.3800000000000008</v>
      </c>
      <c r="E128" s="118"/>
      <c r="F128" s="119">
        <v>15.57</v>
      </c>
      <c r="G128" s="119">
        <v>361.5</v>
      </c>
      <c r="H128" s="119">
        <v>377.07</v>
      </c>
      <c r="I128" s="119">
        <v>130.47</v>
      </c>
      <c r="J128" s="119">
        <v>3029.37</v>
      </c>
      <c r="K128" s="119">
        <v>3159.84</v>
      </c>
      <c r="L128" s="129">
        <v>2.9890883857460258E-3</v>
      </c>
      <c r="N128" s="118" t="s">
        <v>365</v>
      </c>
      <c r="O128" s="116" t="s">
        <v>36</v>
      </c>
    </row>
    <row r="129" spans="1:15" ht="24" customHeight="1" x14ac:dyDescent="0.2">
      <c r="A129" s="116" t="s">
        <v>367</v>
      </c>
      <c r="B129" s="116" t="s">
        <v>369</v>
      </c>
      <c r="C129" s="117" t="s">
        <v>42</v>
      </c>
      <c r="D129" s="118">
        <v>160</v>
      </c>
      <c r="E129" s="118"/>
      <c r="F129" s="119">
        <v>1.03</v>
      </c>
      <c r="G129" s="119">
        <v>1.74</v>
      </c>
      <c r="H129" s="119">
        <v>2.77</v>
      </c>
      <c r="I129" s="119">
        <v>164.8</v>
      </c>
      <c r="J129" s="119">
        <v>278.39999999999998</v>
      </c>
      <c r="K129" s="119">
        <v>443.2</v>
      </c>
      <c r="L129" s="129">
        <v>4.1925033310630878E-4</v>
      </c>
      <c r="N129" s="118" t="s">
        <v>368</v>
      </c>
      <c r="O129" s="116" t="s">
        <v>29</v>
      </c>
    </row>
    <row r="130" spans="1:15" ht="26.1" customHeight="1" x14ac:dyDescent="0.2">
      <c r="A130" s="116" t="s">
        <v>370</v>
      </c>
      <c r="B130" s="116" t="s">
        <v>372</v>
      </c>
      <c r="C130" s="117" t="s">
        <v>45</v>
      </c>
      <c r="D130" s="118">
        <v>1</v>
      </c>
      <c r="E130" s="118"/>
      <c r="F130" s="119">
        <v>109.64</v>
      </c>
      <c r="G130" s="119">
        <v>223.75</v>
      </c>
      <c r="H130" s="119">
        <v>333.39</v>
      </c>
      <c r="I130" s="119">
        <v>109.64</v>
      </c>
      <c r="J130" s="119">
        <v>223.75</v>
      </c>
      <c r="K130" s="119">
        <v>333.39</v>
      </c>
      <c r="L130" s="129">
        <v>3.1537425215323166E-4</v>
      </c>
      <c r="N130" s="118" t="s">
        <v>371</v>
      </c>
      <c r="O130" s="116" t="s">
        <v>36</v>
      </c>
    </row>
    <row r="131" spans="1:15" ht="24" customHeight="1" x14ac:dyDescent="0.2">
      <c r="A131" s="116" t="s">
        <v>373</v>
      </c>
      <c r="B131" s="116" t="s">
        <v>375</v>
      </c>
      <c r="C131" s="117" t="s">
        <v>42</v>
      </c>
      <c r="D131" s="118">
        <v>3.26</v>
      </c>
      <c r="E131" s="118"/>
      <c r="F131" s="119">
        <v>48.34</v>
      </c>
      <c r="G131" s="119">
        <v>89.86</v>
      </c>
      <c r="H131" s="119">
        <v>138.19999999999999</v>
      </c>
      <c r="I131" s="119">
        <v>157.58000000000001</v>
      </c>
      <c r="J131" s="119">
        <v>292.95</v>
      </c>
      <c r="K131" s="119">
        <v>450.53</v>
      </c>
      <c r="L131" s="129">
        <v>4.2618423414798125E-4</v>
      </c>
      <c r="N131" s="118" t="s">
        <v>374</v>
      </c>
      <c r="O131" s="116" t="s">
        <v>36</v>
      </c>
    </row>
    <row r="132" spans="1:15" ht="51.95" customHeight="1" x14ac:dyDescent="0.2">
      <c r="A132" s="120" t="s">
        <v>1259</v>
      </c>
      <c r="B132" s="120" t="s">
        <v>1159</v>
      </c>
      <c r="C132" s="121" t="s">
        <v>288</v>
      </c>
      <c r="D132" s="122">
        <v>80.400000000000006</v>
      </c>
      <c r="E132" s="122"/>
      <c r="F132" s="123">
        <v>0</v>
      </c>
      <c r="G132" s="123">
        <v>49.76</v>
      </c>
      <c r="H132" s="123">
        <v>49.76</v>
      </c>
      <c r="I132" s="123">
        <v>0</v>
      </c>
      <c r="J132" s="123">
        <v>4000.7</v>
      </c>
      <c r="K132" s="123">
        <v>4000.7</v>
      </c>
      <c r="L132" s="130">
        <v>3.7845099450776387E-3</v>
      </c>
      <c r="N132" s="122" t="s">
        <v>1269</v>
      </c>
      <c r="O132" s="120" t="s">
        <v>36</v>
      </c>
    </row>
    <row r="133" spans="1:15" ht="24" customHeight="1" x14ac:dyDescent="0.2">
      <c r="A133" s="114" t="s">
        <v>376</v>
      </c>
      <c r="B133" s="114" t="s">
        <v>377</v>
      </c>
      <c r="C133" s="114"/>
      <c r="D133" s="115"/>
      <c r="E133" s="115"/>
      <c r="F133" s="114"/>
      <c r="G133" s="114"/>
      <c r="H133" s="114"/>
      <c r="I133" s="114"/>
      <c r="J133" s="114"/>
      <c r="K133" s="127">
        <v>21039.279999999999</v>
      </c>
      <c r="L133" s="128">
        <v>1.9902358186635605E-2</v>
      </c>
      <c r="N133" s="114"/>
      <c r="O133" s="114"/>
    </row>
    <row r="134" spans="1:15" ht="65.099999999999994" customHeight="1" x14ac:dyDescent="0.2">
      <c r="A134" s="116" t="s">
        <v>378</v>
      </c>
      <c r="B134" s="116" t="s">
        <v>380</v>
      </c>
      <c r="C134" s="117" t="s">
        <v>61</v>
      </c>
      <c r="D134" s="118">
        <v>3</v>
      </c>
      <c r="E134" s="118"/>
      <c r="F134" s="119">
        <v>27.21</v>
      </c>
      <c r="G134" s="119">
        <v>871.83</v>
      </c>
      <c r="H134" s="119">
        <v>899.04</v>
      </c>
      <c r="I134" s="119">
        <v>81.63</v>
      </c>
      <c r="J134" s="119">
        <v>2615.4899999999998</v>
      </c>
      <c r="K134" s="119">
        <v>2697.12</v>
      </c>
      <c r="L134" s="129">
        <v>2.5513728755137354E-3</v>
      </c>
      <c r="N134" s="118" t="s">
        <v>379</v>
      </c>
      <c r="O134" s="116" t="s">
        <v>29</v>
      </c>
    </row>
    <row r="135" spans="1:15" ht="39" customHeight="1" x14ac:dyDescent="0.2">
      <c r="A135" s="120" t="s">
        <v>381</v>
      </c>
      <c r="B135" s="120" t="s">
        <v>383</v>
      </c>
      <c r="C135" s="121" t="s">
        <v>45</v>
      </c>
      <c r="D135" s="122">
        <v>13</v>
      </c>
      <c r="E135" s="122"/>
      <c r="F135" s="123">
        <v>0</v>
      </c>
      <c r="G135" s="123">
        <v>218.4</v>
      </c>
      <c r="H135" s="123">
        <v>218.4</v>
      </c>
      <c r="I135" s="123">
        <v>0</v>
      </c>
      <c r="J135" s="123">
        <v>2839.2</v>
      </c>
      <c r="K135" s="123">
        <v>2839.2</v>
      </c>
      <c r="L135" s="130">
        <v>2.685775148365144E-3</v>
      </c>
      <c r="N135" s="122" t="s">
        <v>382</v>
      </c>
      <c r="O135" s="120" t="s">
        <v>36</v>
      </c>
    </row>
    <row r="136" spans="1:15" ht="26.1" customHeight="1" x14ac:dyDescent="0.2">
      <c r="A136" s="120" t="s">
        <v>384</v>
      </c>
      <c r="B136" s="120" t="s">
        <v>386</v>
      </c>
      <c r="C136" s="121" t="s">
        <v>61</v>
      </c>
      <c r="D136" s="122">
        <v>3</v>
      </c>
      <c r="E136" s="122"/>
      <c r="F136" s="123">
        <v>0</v>
      </c>
      <c r="G136" s="123">
        <v>156.24</v>
      </c>
      <c r="H136" s="123">
        <v>156.24</v>
      </c>
      <c r="I136" s="123">
        <v>0</v>
      </c>
      <c r="J136" s="123">
        <v>468.72</v>
      </c>
      <c r="K136" s="123">
        <v>468.72</v>
      </c>
      <c r="L136" s="130">
        <v>4.4339128188986698E-4</v>
      </c>
      <c r="N136" s="122" t="s">
        <v>385</v>
      </c>
      <c r="O136" s="120" t="s">
        <v>29</v>
      </c>
    </row>
    <row r="137" spans="1:15" ht="26.1" customHeight="1" x14ac:dyDescent="0.2">
      <c r="A137" s="120" t="s">
        <v>387</v>
      </c>
      <c r="B137" s="120" t="s">
        <v>389</v>
      </c>
      <c r="C137" s="121" t="s">
        <v>61</v>
      </c>
      <c r="D137" s="122">
        <v>6</v>
      </c>
      <c r="E137" s="122"/>
      <c r="F137" s="123">
        <v>0</v>
      </c>
      <c r="G137" s="123">
        <v>169</v>
      </c>
      <c r="H137" s="123">
        <v>169</v>
      </c>
      <c r="I137" s="123">
        <v>0</v>
      </c>
      <c r="J137" s="123">
        <v>1014</v>
      </c>
      <c r="K137" s="123">
        <v>1014</v>
      </c>
      <c r="L137" s="130">
        <v>9.5920541013040856E-4</v>
      </c>
      <c r="N137" s="122" t="s">
        <v>388</v>
      </c>
      <c r="O137" s="120" t="s">
        <v>29</v>
      </c>
    </row>
    <row r="138" spans="1:15" ht="26.1" customHeight="1" x14ac:dyDescent="0.2">
      <c r="A138" s="116" t="s">
        <v>390</v>
      </c>
      <c r="B138" s="116" t="s">
        <v>392</v>
      </c>
      <c r="C138" s="117" t="s">
        <v>45</v>
      </c>
      <c r="D138" s="118">
        <v>12</v>
      </c>
      <c r="E138" s="118"/>
      <c r="F138" s="119">
        <v>10.74</v>
      </c>
      <c r="G138" s="119">
        <v>103.85</v>
      </c>
      <c r="H138" s="119">
        <v>114.59</v>
      </c>
      <c r="I138" s="119">
        <v>128.88</v>
      </c>
      <c r="J138" s="119">
        <v>1246.2</v>
      </c>
      <c r="K138" s="119">
        <v>1375.08</v>
      </c>
      <c r="L138" s="129">
        <v>1.3007733484833553E-3</v>
      </c>
      <c r="N138" s="118" t="s">
        <v>391</v>
      </c>
      <c r="O138" s="116" t="s">
        <v>24</v>
      </c>
    </row>
    <row r="139" spans="1:15" ht="24" customHeight="1" x14ac:dyDescent="0.2">
      <c r="A139" s="116" t="s">
        <v>393</v>
      </c>
      <c r="B139" s="116" t="s">
        <v>395</v>
      </c>
      <c r="C139" s="117" t="s">
        <v>61</v>
      </c>
      <c r="D139" s="118">
        <v>1</v>
      </c>
      <c r="E139" s="118"/>
      <c r="F139" s="119">
        <v>3.76</v>
      </c>
      <c r="G139" s="119">
        <v>65.260000000000005</v>
      </c>
      <c r="H139" s="119">
        <v>69.02</v>
      </c>
      <c r="I139" s="119">
        <v>3.76</v>
      </c>
      <c r="J139" s="119">
        <v>65.260000000000005</v>
      </c>
      <c r="K139" s="119">
        <v>69.02</v>
      </c>
      <c r="L139" s="129">
        <v>6.5290293300986979E-5</v>
      </c>
      <c r="N139" s="118" t="s">
        <v>394</v>
      </c>
      <c r="O139" s="116" t="s">
        <v>29</v>
      </c>
    </row>
    <row r="140" spans="1:15" ht="24" customHeight="1" x14ac:dyDescent="0.2">
      <c r="A140" s="116" t="s">
        <v>396</v>
      </c>
      <c r="B140" s="116" t="s">
        <v>397</v>
      </c>
      <c r="C140" s="117" t="s">
        <v>61</v>
      </c>
      <c r="D140" s="118">
        <v>7</v>
      </c>
      <c r="E140" s="118"/>
      <c r="F140" s="119">
        <v>3.76</v>
      </c>
      <c r="G140" s="119">
        <v>65.260000000000005</v>
      </c>
      <c r="H140" s="119">
        <v>69.02</v>
      </c>
      <c r="I140" s="119">
        <v>26.32</v>
      </c>
      <c r="J140" s="119">
        <v>456.82</v>
      </c>
      <c r="K140" s="119">
        <v>483.14</v>
      </c>
      <c r="L140" s="129">
        <v>4.5703205310690891E-4</v>
      </c>
      <c r="N140" s="118" t="s">
        <v>394</v>
      </c>
      <c r="O140" s="116" t="s">
        <v>29</v>
      </c>
    </row>
    <row r="141" spans="1:15" ht="24" customHeight="1" x14ac:dyDescent="0.2">
      <c r="A141" s="116" t="s">
        <v>398</v>
      </c>
      <c r="B141" s="116" t="s">
        <v>400</v>
      </c>
      <c r="C141" s="117" t="s">
        <v>61</v>
      </c>
      <c r="D141" s="118">
        <v>7</v>
      </c>
      <c r="E141" s="118"/>
      <c r="F141" s="119">
        <v>3.3</v>
      </c>
      <c r="G141" s="119">
        <v>52.11</v>
      </c>
      <c r="H141" s="119">
        <v>55.41</v>
      </c>
      <c r="I141" s="119">
        <v>23.1</v>
      </c>
      <c r="J141" s="119">
        <v>364.77</v>
      </c>
      <c r="K141" s="119">
        <v>387.87</v>
      </c>
      <c r="L141" s="129">
        <v>3.6691025880402522E-4</v>
      </c>
      <c r="N141" s="118" t="s">
        <v>399</v>
      </c>
      <c r="O141" s="116" t="s">
        <v>29</v>
      </c>
    </row>
    <row r="142" spans="1:15" ht="39" customHeight="1" x14ac:dyDescent="0.2">
      <c r="A142" s="116" t="s">
        <v>401</v>
      </c>
      <c r="B142" s="116" t="s">
        <v>403</v>
      </c>
      <c r="C142" s="117" t="s">
        <v>61</v>
      </c>
      <c r="D142" s="118">
        <v>1</v>
      </c>
      <c r="E142" s="118"/>
      <c r="F142" s="119">
        <v>3.76</v>
      </c>
      <c r="G142" s="119">
        <v>70.73</v>
      </c>
      <c r="H142" s="119">
        <v>74.489999999999995</v>
      </c>
      <c r="I142" s="119">
        <v>3.76</v>
      </c>
      <c r="J142" s="119">
        <v>70.73</v>
      </c>
      <c r="K142" s="119">
        <v>74.489999999999995</v>
      </c>
      <c r="L142" s="129">
        <v>7.0464705128810791E-5</v>
      </c>
      <c r="N142" s="118" t="s">
        <v>402</v>
      </c>
      <c r="O142" s="116" t="s">
        <v>29</v>
      </c>
    </row>
    <row r="143" spans="1:15" ht="51.95" customHeight="1" x14ac:dyDescent="0.2">
      <c r="A143" s="116" t="s">
        <v>404</v>
      </c>
      <c r="B143" s="116" t="s">
        <v>406</v>
      </c>
      <c r="C143" s="117" t="s">
        <v>61</v>
      </c>
      <c r="D143" s="118">
        <v>1</v>
      </c>
      <c r="E143" s="118"/>
      <c r="F143" s="119">
        <v>2.52</v>
      </c>
      <c r="G143" s="119">
        <v>139.13</v>
      </c>
      <c r="H143" s="119">
        <v>141.65</v>
      </c>
      <c r="I143" s="119">
        <v>2.52</v>
      </c>
      <c r="J143" s="119">
        <v>139.13</v>
      </c>
      <c r="K143" s="119">
        <v>141.65</v>
      </c>
      <c r="L143" s="129">
        <v>1.3399550921594909E-4</v>
      </c>
      <c r="N143" s="118" t="s">
        <v>405</v>
      </c>
      <c r="O143" s="116" t="s">
        <v>29</v>
      </c>
    </row>
    <row r="144" spans="1:15" ht="51.95" customHeight="1" x14ac:dyDescent="0.2">
      <c r="A144" s="116" t="s">
        <v>407</v>
      </c>
      <c r="B144" s="116" t="s">
        <v>409</v>
      </c>
      <c r="C144" s="117" t="s">
        <v>61</v>
      </c>
      <c r="D144" s="118">
        <v>13</v>
      </c>
      <c r="E144" s="118"/>
      <c r="F144" s="119">
        <v>6.85</v>
      </c>
      <c r="G144" s="119">
        <v>24.74</v>
      </c>
      <c r="H144" s="119">
        <v>31.59</v>
      </c>
      <c r="I144" s="119">
        <v>89.05</v>
      </c>
      <c r="J144" s="119">
        <v>321.62</v>
      </c>
      <c r="K144" s="119">
        <v>410.67</v>
      </c>
      <c r="L144" s="129">
        <v>3.8847819110281547E-4</v>
      </c>
      <c r="N144" s="118" t="s">
        <v>408</v>
      </c>
      <c r="O144" s="116" t="s">
        <v>29</v>
      </c>
    </row>
    <row r="145" spans="1:15" ht="39" customHeight="1" x14ac:dyDescent="0.2">
      <c r="A145" s="116" t="s">
        <v>410</v>
      </c>
      <c r="B145" s="116" t="s">
        <v>412</v>
      </c>
      <c r="C145" s="117" t="s">
        <v>61</v>
      </c>
      <c r="D145" s="118">
        <v>9</v>
      </c>
      <c r="E145" s="118"/>
      <c r="F145" s="119">
        <v>6.85</v>
      </c>
      <c r="G145" s="119">
        <v>84.67</v>
      </c>
      <c r="H145" s="119">
        <v>91.52</v>
      </c>
      <c r="I145" s="119">
        <v>61.65</v>
      </c>
      <c r="J145" s="119">
        <v>762.03</v>
      </c>
      <c r="K145" s="119">
        <v>823.68</v>
      </c>
      <c r="L145" s="129">
        <v>7.7916993315208579E-4</v>
      </c>
      <c r="N145" s="118" t="s">
        <v>411</v>
      </c>
      <c r="O145" s="116" t="s">
        <v>29</v>
      </c>
    </row>
    <row r="146" spans="1:15" ht="39" customHeight="1" x14ac:dyDescent="0.2">
      <c r="A146" s="120" t="s">
        <v>413</v>
      </c>
      <c r="B146" s="120" t="s">
        <v>415</v>
      </c>
      <c r="C146" s="121" t="s">
        <v>45</v>
      </c>
      <c r="D146" s="122">
        <v>3</v>
      </c>
      <c r="E146" s="122"/>
      <c r="F146" s="123">
        <v>0</v>
      </c>
      <c r="G146" s="123">
        <v>564.42999999999995</v>
      </c>
      <c r="H146" s="123">
        <v>564.42999999999995</v>
      </c>
      <c r="I146" s="123">
        <v>0</v>
      </c>
      <c r="J146" s="123">
        <v>1693.29</v>
      </c>
      <c r="K146" s="123">
        <v>1693.29</v>
      </c>
      <c r="L146" s="130">
        <v>1.6017878983429186E-3</v>
      </c>
      <c r="N146" s="122" t="s">
        <v>414</v>
      </c>
      <c r="O146" s="120" t="s">
        <v>36</v>
      </c>
    </row>
    <row r="147" spans="1:15" ht="39" customHeight="1" x14ac:dyDescent="0.2">
      <c r="A147" s="120" t="s">
        <v>416</v>
      </c>
      <c r="B147" s="120" t="s">
        <v>418</v>
      </c>
      <c r="C147" s="121" t="s">
        <v>45</v>
      </c>
      <c r="D147" s="122">
        <v>9</v>
      </c>
      <c r="E147" s="122"/>
      <c r="F147" s="123">
        <v>0</v>
      </c>
      <c r="G147" s="123">
        <v>44.9</v>
      </c>
      <c r="H147" s="123">
        <v>44.9</v>
      </c>
      <c r="I147" s="123">
        <v>0</v>
      </c>
      <c r="J147" s="123">
        <v>404.1</v>
      </c>
      <c r="K147" s="123">
        <v>404.1</v>
      </c>
      <c r="L147" s="130">
        <v>3.8226322113776937E-4</v>
      </c>
      <c r="N147" s="122" t="s">
        <v>417</v>
      </c>
      <c r="O147" s="120" t="s">
        <v>36</v>
      </c>
    </row>
    <row r="148" spans="1:15" ht="51.95" customHeight="1" x14ac:dyDescent="0.2">
      <c r="A148" s="120" t="s">
        <v>419</v>
      </c>
      <c r="B148" s="120" t="s">
        <v>421</v>
      </c>
      <c r="C148" s="121" t="s">
        <v>45</v>
      </c>
      <c r="D148" s="122">
        <v>5</v>
      </c>
      <c r="E148" s="122"/>
      <c r="F148" s="123">
        <v>0</v>
      </c>
      <c r="G148" s="123">
        <v>1631.45</v>
      </c>
      <c r="H148" s="123">
        <v>1631.45</v>
      </c>
      <c r="I148" s="123">
        <v>0</v>
      </c>
      <c r="J148" s="123">
        <v>8157.25</v>
      </c>
      <c r="K148" s="123">
        <v>8157.25</v>
      </c>
      <c r="L148" s="130">
        <v>7.716448058960824E-3</v>
      </c>
      <c r="N148" s="122" t="s">
        <v>420</v>
      </c>
      <c r="O148" s="120" t="s">
        <v>36</v>
      </c>
    </row>
    <row r="149" spans="1:15" ht="24" customHeight="1" x14ac:dyDescent="0.2">
      <c r="A149" s="114" t="s">
        <v>422</v>
      </c>
      <c r="B149" s="114" t="s">
        <v>423</v>
      </c>
      <c r="C149" s="114"/>
      <c r="D149" s="115"/>
      <c r="E149" s="115"/>
      <c r="F149" s="114"/>
      <c r="G149" s="114"/>
      <c r="H149" s="114"/>
      <c r="I149" s="114"/>
      <c r="J149" s="114"/>
      <c r="K149" s="127">
        <v>62501.36</v>
      </c>
      <c r="L149" s="128">
        <v>5.9123907941329698E-2</v>
      </c>
      <c r="N149" s="114"/>
      <c r="O149" s="114"/>
    </row>
    <row r="150" spans="1:15" ht="39" customHeight="1" x14ac:dyDescent="0.2">
      <c r="A150" s="116" t="s">
        <v>424</v>
      </c>
      <c r="B150" s="116" t="s">
        <v>426</v>
      </c>
      <c r="C150" s="117" t="s">
        <v>42</v>
      </c>
      <c r="D150" s="118">
        <v>77.5</v>
      </c>
      <c r="E150" s="118"/>
      <c r="F150" s="119">
        <v>9.52</v>
      </c>
      <c r="G150" s="119">
        <v>12.92</v>
      </c>
      <c r="H150" s="119">
        <v>22.44</v>
      </c>
      <c r="I150" s="119">
        <v>737.8</v>
      </c>
      <c r="J150" s="119">
        <v>1001.3</v>
      </c>
      <c r="K150" s="119">
        <v>1739.1</v>
      </c>
      <c r="L150" s="129">
        <v>1.6451224149485145E-3</v>
      </c>
      <c r="N150" s="118" t="s">
        <v>425</v>
      </c>
      <c r="O150" s="116" t="s">
        <v>29</v>
      </c>
    </row>
    <row r="151" spans="1:15" ht="51.95" customHeight="1" x14ac:dyDescent="0.2">
      <c r="A151" s="116" t="s">
        <v>427</v>
      </c>
      <c r="B151" s="116" t="s">
        <v>428</v>
      </c>
      <c r="C151" s="117" t="s">
        <v>42</v>
      </c>
      <c r="D151" s="118">
        <v>1.6</v>
      </c>
      <c r="E151" s="118"/>
      <c r="F151" s="119">
        <v>9.52</v>
      </c>
      <c r="G151" s="119">
        <v>12.92</v>
      </c>
      <c r="H151" s="119">
        <v>22.44</v>
      </c>
      <c r="I151" s="119">
        <v>15.23</v>
      </c>
      <c r="J151" s="119">
        <v>20.67</v>
      </c>
      <c r="K151" s="119">
        <v>35.9</v>
      </c>
      <c r="L151" s="129">
        <v>3.3960033751165355E-5</v>
      </c>
      <c r="N151" s="118" t="s">
        <v>425</v>
      </c>
      <c r="O151" s="116" t="s">
        <v>29</v>
      </c>
    </row>
    <row r="152" spans="1:15" ht="26.1" customHeight="1" x14ac:dyDescent="0.2">
      <c r="A152" s="116" t="s">
        <v>429</v>
      </c>
      <c r="B152" s="116" t="s">
        <v>431</v>
      </c>
      <c r="C152" s="117" t="s">
        <v>42</v>
      </c>
      <c r="D152" s="118">
        <v>385.16</v>
      </c>
      <c r="E152" s="118"/>
      <c r="F152" s="119">
        <v>5.51</v>
      </c>
      <c r="G152" s="119">
        <v>1.26</v>
      </c>
      <c r="H152" s="119">
        <v>6.77</v>
      </c>
      <c r="I152" s="119">
        <v>2122.23</v>
      </c>
      <c r="J152" s="119">
        <v>485.3</v>
      </c>
      <c r="K152" s="119">
        <v>2607.5300000000002</v>
      </c>
      <c r="L152" s="129">
        <v>2.4666241450466905E-3</v>
      </c>
      <c r="N152" s="118" t="s">
        <v>430</v>
      </c>
      <c r="O152" s="116" t="s">
        <v>24</v>
      </c>
    </row>
    <row r="153" spans="1:15" ht="51.95" customHeight="1" x14ac:dyDescent="0.2">
      <c r="A153" s="116" t="s">
        <v>432</v>
      </c>
      <c r="B153" s="116" t="s">
        <v>434</v>
      </c>
      <c r="C153" s="117" t="s">
        <v>42</v>
      </c>
      <c r="D153" s="118">
        <v>385.16</v>
      </c>
      <c r="E153" s="118"/>
      <c r="F153" s="119">
        <v>4.6399999999999997</v>
      </c>
      <c r="G153" s="119">
        <v>4.26</v>
      </c>
      <c r="H153" s="119">
        <v>8.9</v>
      </c>
      <c r="I153" s="119">
        <v>1787.14</v>
      </c>
      <c r="J153" s="119">
        <v>1640.78</v>
      </c>
      <c r="K153" s="119">
        <v>3427.92</v>
      </c>
      <c r="L153" s="129">
        <v>3.2426818634065388E-3</v>
      </c>
      <c r="N153" s="118" t="s">
        <v>433</v>
      </c>
      <c r="O153" s="116" t="s">
        <v>24</v>
      </c>
    </row>
    <row r="154" spans="1:15" ht="39" customHeight="1" x14ac:dyDescent="0.2">
      <c r="A154" s="116" t="s">
        <v>435</v>
      </c>
      <c r="B154" s="116" t="s">
        <v>437</v>
      </c>
      <c r="C154" s="117" t="s">
        <v>288</v>
      </c>
      <c r="D154" s="118">
        <v>30</v>
      </c>
      <c r="E154" s="118"/>
      <c r="F154" s="119">
        <v>0</v>
      </c>
      <c r="G154" s="119">
        <v>14</v>
      </c>
      <c r="H154" s="119">
        <v>14</v>
      </c>
      <c r="I154" s="119">
        <v>0</v>
      </c>
      <c r="J154" s="119">
        <v>420</v>
      </c>
      <c r="K154" s="119">
        <v>420</v>
      </c>
      <c r="L154" s="129">
        <v>3.9730401603034677E-4</v>
      </c>
      <c r="N154" s="118" t="s">
        <v>436</v>
      </c>
      <c r="O154" s="116" t="s">
        <v>36</v>
      </c>
    </row>
    <row r="155" spans="1:15" ht="24" customHeight="1" x14ac:dyDescent="0.2">
      <c r="A155" s="116" t="s">
        <v>438</v>
      </c>
      <c r="B155" s="116" t="s">
        <v>440</v>
      </c>
      <c r="C155" s="117" t="s">
        <v>441</v>
      </c>
      <c r="D155" s="118">
        <v>24</v>
      </c>
      <c r="E155" s="118"/>
      <c r="F155" s="119">
        <v>11.29</v>
      </c>
      <c r="G155" s="119">
        <v>5.87</v>
      </c>
      <c r="H155" s="119">
        <v>17.16</v>
      </c>
      <c r="I155" s="119">
        <v>270.95999999999998</v>
      </c>
      <c r="J155" s="119">
        <v>140.88</v>
      </c>
      <c r="K155" s="119">
        <v>411.84</v>
      </c>
      <c r="L155" s="129">
        <v>3.8958496657604289E-4</v>
      </c>
      <c r="N155" s="118" t="s">
        <v>439</v>
      </c>
      <c r="O155" s="116" t="s">
        <v>36</v>
      </c>
    </row>
    <row r="156" spans="1:15" ht="39" customHeight="1" x14ac:dyDescent="0.2">
      <c r="A156" s="116" t="s">
        <v>442</v>
      </c>
      <c r="B156" s="116" t="s">
        <v>444</v>
      </c>
      <c r="C156" s="117" t="s">
        <v>42</v>
      </c>
      <c r="D156" s="118">
        <v>100</v>
      </c>
      <c r="E156" s="118"/>
      <c r="F156" s="119">
        <v>1.1200000000000001</v>
      </c>
      <c r="G156" s="119">
        <v>4.08</v>
      </c>
      <c r="H156" s="119">
        <v>5.2</v>
      </c>
      <c r="I156" s="119">
        <v>112</v>
      </c>
      <c r="J156" s="119">
        <v>408</v>
      </c>
      <c r="K156" s="119">
        <v>520</v>
      </c>
      <c r="L156" s="129">
        <v>4.9190021032328643E-4</v>
      </c>
      <c r="N156" s="118" t="s">
        <v>443</v>
      </c>
      <c r="O156" s="116" t="s">
        <v>36</v>
      </c>
    </row>
    <row r="157" spans="1:15" ht="51.95" customHeight="1" x14ac:dyDescent="0.2">
      <c r="A157" s="116" t="s">
        <v>445</v>
      </c>
      <c r="B157" s="116" t="s">
        <v>447</v>
      </c>
      <c r="C157" s="117" t="s">
        <v>42</v>
      </c>
      <c r="D157" s="118">
        <v>483.38</v>
      </c>
      <c r="E157" s="118"/>
      <c r="F157" s="119">
        <v>3.67</v>
      </c>
      <c r="G157" s="119">
        <v>15.28</v>
      </c>
      <c r="H157" s="119">
        <v>18.95</v>
      </c>
      <c r="I157" s="119">
        <v>1774</v>
      </c>
      <c r="J157" s="119">
        <v>7386.05</v>
      </c>
      <c r="K157" s="119">
        <v>9160.0499999999993</v>
      </c>
      <c r="L157" s="129">
        <v>8.6650586953304232E-3</v>
      </c>
      <c r="N157" s="118" t="s">
        <v>446</v>
      </c>
      <c r="O157" s="116" t="s">
        <v>29</v>
      </c>
    </row>
    <row r="158" spans="1:15" ht="65.099999999999994" customHeight="1" x14ac:dyDescent="0.2">
      <c r="A158" s="116" t="s">
        <v>448</v>
      </c>
      <c r="B158" s="116" t="s">
        <v>449</v>
      </c>
      <c r="C158" s="117" t="s">
        <v>42</v>
      </c>
      <c r="D158" s="118">
        <v>156.71</v>
      </c>
      <c r="E158" s="118"/>
      <c r="F158" s="119">
        <v>3.67</v>
      </c>
      <c r="G158" s="119">
        <v>15.28</v>
      </c>
      <c r="H158" s="119">
        <v>18.95</v>
      </c>
      <c r="I158" s="119">
        <v>575.12</v>
      </c>
      <c r="J158" s="119">
        <v>2394.5300000000002</v>
      </c>
      <c r="K158" s="119">
        <v>2969.65</v>
      </c>
      <c r="L158" s="129">
        <v>2.809175883820284E-3</v>
      </c>
      <c r="N158" s="118" t="s">
        <v>446</v>
      </c>
      <c r="O158" s="116" t="s">
        <v>29</v>
      </c>
    </row>
    <row r="159" spans="1:15" ht="51.95" customHeight="1" x14ac:dyDescent="0.2">
      <c r="A159" s="116" t="s">
        <v>450</v>
      </c>
      <c r="B159" s="116" t="s">
        <v>451</v>
      </c>
      <c r="C159" s="117" t="s">
        <v>42</v>
      </c>
      <c r="D159" s="118">
        <v>346.53</v>
      </c>
      <c r="E159" s="118"/>
      <c r="F159" s="119">
        <v>3.67</v>
      </c>
      <c r="G159" s="119">
        <v>15.28</v>
      </c>
      <c r="H159" s="119">
        <v>18.95</v>
      </c>
      <c r="I159" s="119">
        <v>1271.76</v>
      </c>
      <c r="J159" s="119">
        <v>5294.98</v>
      </c>
      <c r="K159" s="119">
        <v>6566.74</v>
      </c>
      <c r="L159" s="129">
        <v>6.2118861291121886E-3</v>
      </c>
      <c r="N159" s="118" t="s">
        <v>446</v>
      </c>
      <c r="O159" s="116" t="s">
        <v>29</v>
      </c>
    </row>
    <row r="160" spans="1:15" ht="39" customHeight="1" x14ac:dyDescent="0.2">
      <c r="A160" s="116" t="s">
        <v>452</v>
      </c>
      <c r="B160" s="116" t="s">
        <v>454</v>
      </c>
      <c r="C160" s="117" t="s">
        <v>42</v>
      </c>
      <c r="D160" s="118">
        <v>119.18</v>
      </c>
      <c r="E160" s="118"/>
      <c r="F160" s="119">
        <v>5.41</v>
      </c>
      <c r="G160" s="119">
        <v>12.11</v>
      </c>
      <c r="H160" s="119">
        <v>17.52</v>
      </c>
      <c r="I160" s="119">
        <v>644.76</v>
      </c>
      <c r="J160" s="119">
        <v>1443.27</v>
      </c>
      <c r="K160" s="119">
        <v>2088.0300000000002</v>
      </c>
      <c r="L160" s="129">
        <v>1.9751969156948691E-3</v>
      </c>
      <c r="N160" s="118" t="s">
        <v>453</v>
      </c>
      <c r="O160" s="116" t="s">
        <v>29</v>
      </c>
    </row>
    <row r="161" spans="1:15" ht="51.95" customHeight="1" x14ac:dyDescent="0.2">
      <c r="A161" s="116" t="s">
        <v>455</v>
      </c>
      <c r="B161" s="116" t="s">
        <v>457</v>
      </c>
      <c r="C161" s="117" t="s">
        <v>42</v>
      </c>
      <c r="D161" s="118">
        <v>864</v>
      </c>
      <c r="E161" s="118"/>
      <c r="F161" s="119">
        <v>4.1500000000000004</v>
      </c>
      <c r="G161" s="119">
        <v>11.58</v>
      </c>
      <c r="H161" s="119">
        <v>15.73</v>
      </c>
      <c r="I161" s="119">
        <v>3585.6</v>
      </c>
      <c r="J161" s="119">
        <v>10005.120000000001</v>
      </c>
      <c r="K161" s="119">
        <v>13590.72</v>
      </c>
      <c r="L161" s="129">
        <v>1.2856303897009416E-2</v>
      </c>
      <c r="N161" s="118" t="s">
        <v>456</v>
      </c>
      <c r="O161" s="116" t="s">
        <v>29</v>
      </c>
    </row>
    <row r="162" spans="1:15" ht="26.1" customHeight="1" x14ac:dyDescent="0.2">
      <c r="A162" s="116" t="s">
        <v>458</v>
      </c>
      <c r="B162" s="116" t="s">
        <v>459</v>
      </c>
      <c r="C162" s="117" t="s">
        <v>42</v>
      </c>
      <c r="D162" s="118">
        <v>54.75</v>
      </c>
      <c r="E162" s="118"/>
      <c r="F162" s="119">
        <v>4.1500000000000004</v>
      </c>
      <c r="G162" s="119">
        <v>11.58</v>
      </c>
      <c r="H162" s="119">
        <v>15.73</v>
      </c>
      <c r="I162" s="119">
        <v>227.21</v>
      </c>
      <c r="J162" s="119">
        <v>634</v>
      </c>
      <c r="K162" s="119">
        <v>861.21</v>
      </c>
      <c r="L162" s="129">
        <v>8.1467188487022602E-4</v>
      </c>
      <c r="N162" s="118" t="s">
        <v>456</v>
      </c>
      <c r="O162" s="116" t="s">
        <v>29</v>
      </c>
    </row>
    <row r="163" spans="1:15" ht="26.1" customHeight="1" x14ac:dyDescent="0.2">
      <c r="A163" s="116" t="s">
        <v>460</v>
      </c>
      <c r="B163" s="116" t="s">
        <v>462</v>
      </c>
      <c r="C163" s="117" t="s">
        <v>42</v>
      </c>
      <c r="D163" s="118">
        <v>119.18</v>
      </c>
      <c r="E163" s="118"/>
      <c r="F163" s="119">
        <v>5.2</v>
      </c>
      <c r="G163" s="119">
        <v>4.9800000000000004</v>
      </c>
      <c r="H163" s="119">
        <v>10.18</v>
      </c>
      <c r="I163" s="119">
        <v>619.73</v>
      </c>
      <c r="J163" s="119">
        <v>593.52</v>
      </c>
      <c r="K163" s="119">
        <v>1213.25</v>
      </c>
      <c r="L163" s="129">
        <v>1.1476883272590909E-3</v>
      </c>
      <c r="N163" s="118" t="s">
        <v>461</v>
      </c>
      <c r="O163" s="116" t="s">
        <v>29</v>
      </c>
    </row>
    <row r="164" spans="1:15" ht="26.1" customHeight="1" x14ac:dyDescent="0.2">
      <c r="A164" s="116" t="s">
        <v>463</v>
      </c>
      <c r="B164" s="116" t="s">
        <v>465</v>
      </c>
      <c r="C164" s="117" t="s">
        <v>42</v>
      </c>
      <c r="D164" s="118">
        <v>949</v>
      </c>
      <c r="E164" s="118"/>
      <c r="F164" s="119">
        <v>6.92</v>
      </c>
      <c r="G164" s="119">
        <v>7.09</v>
      </c>
      <c r="H164" s="119">
        <v>14.01</v>
      </c>
      <c r="I164" s="119">
        <v>6567.08</v>
      </c>
      <c r="J164" s="119">
        <v>6728.41</v>
      </c>
      <c r="K164" s="119">
        <v>13295.49</v>
      </c>
      <c r="L164" s="129">
        <v>1.2577027552598369E-2</v>
      </c>
      <c r="N164" s="118" t="s">
        <v>464</v>
      </c>
      <c r="O164" s="116" t="s">
        <v>29</v>
      </c>
    </row>
    <row r="165" spans="1:15" ht="26.1" customHeight="1" x14ac:dyDescent="0.2">
      <c r="A165" s="116" t="s">
        <v>466</v>
      </c>
      <c r="B165" s="116" t="s">
        <v>468</v>
      </c>
      <c r="C165" s="117" t="s">
        <v>42</v>
      </c>
      <c r="D165" s="118">
        <v>5</v>
      </c>
      <c r="E165" s="118"/>
      <c r="F165" s="119">
        <v>22.34</v>
      </c>
      <c r="G165" s="119">
        <v>27.11</v>
      </c>
      <c r="H165" s="119">
        <v>49.45</v>
      </c>
      <c r="I165" s="119">
        <v>111.7</v>
      </c>
      <c r="J165" s="119">
        <v>135.55000000000001</v>
      </c>
      <c r="K165" s="119">
        <v>247.25</v>
      </c>
      <c r="L165" s="129">
        <v>2.3388909038929342E-4</v>
      </c>
      <c r="N165" s="118" t="s">
        <v>467</v>
      </c>
      <c r="O165" s="116" t="s">
        <v>29</v>
      </c>
    </row>
    <row r="166" spans="1:15" ht="24" customHeight="1" x14ac:dyDescent="0.2">
      <c r="A166" s="120" t="s">
        <v>469</v>
      </c>
      <c r="B166" s="120" t="s">
        <v>1260</v>
      </c>
      <c r="C166" s="121" t="s">
        <v>42</v>
      </c>
      <c r="D166" s="122">
        <v>300</v>
      </c>
      <c r="E166" s="122"/>
      <c r="F166" s="123">
        <v>0</v>
      </c>
      <c r="G166" s="123">
        <v>1.34</v>
      </c>
      <c r="H166" s="123">
        <v>1.34</v>
      </c>
      <c r="I166" s="123">
        <v>0</v>
      </c>
      <c r="J166" s="123">
        <v>402</v>
      </c>
      <c r="K166" s="123">
        <v>402</v>
      </c>
      <c r="L166" s="130">
        <v>3.8027670105761764E-4</v>
      </c>
      <c r="N166" s="122" t="s">
        <v>470</v>
      </c>
      <c r="O166" s="120" t="s">
        <v>29</v>
      </c>
    </row>
    <row r="167" spans="1:15" ht="51.95" customHeight="1" x14ac:dyDescent="0.2">
      <c r="A167" s="116" t="s">
        <v>471</v>
      </c>
      <c r="B167" s="116" t="s">
        <v>472</v>
      </c>
      <c r="C167" s="117" t="s">
        <v>42</v>
      </c>
      <c r="D167" s="118">
        <v>74</v>
      </c>
      <c r="E167" s="118"/>
      <c r="F167" s="119">
        <v>4.1500000000000004</v>
      </c>
      <c r="G167" s="119">
        <v>11.58</v>
      </c>
      <c r="H167" s="119">
        <v>15.73</v>
      </c>
      <c r="I167" s="119">
        <v>307.10000000000002</v>
      </c>
      <c r="J167" s="119">
        <v>856.92</v>
      </c>
      <c r="K167" s="119">
        <v>1164.02</v>
      </c>
      <c r="L167" s="129">
        <v>1.1011186208086767E-3</v>
      </c>
      <c r="N167" s="118" t="s">
        <v>456</v>
      </c>
      <c r="O167" s="116" t="s">
        <v>29</v>
      </c>
    </row>
    <row r="168" spans="1:15" ht="39" customHeight="1" x14ac:dyDescent="0.2">
      <c r="A168" s="116" t="s">
        <v>473</v>
      </c>
      <c r="B168" s="116" t="s">
        <v>474</v>
      </c>
      <c r="C168" s="117" t="s">
        <v>42</v>
      </c>
      <c r="D168" s="118">
        <v>11.95</v>
      </c>
      <c r="E168" s="118"/>
      <c r="F168" s="119">
        <v>4.1500000000000004</v>
      </c>
      <c r="G168" s="119">
        <v>11.58</v>
      </c>
      <c r="H168" s="119">
        <v>15.73</v>
      </c>
      <c r="I168" s="119">
        <v>49.59</v>
      </c>
      <c r="J168" s="119">
        <v>138.38</v>
      </c>
      <c r="K168" s="119">
        <v>187.97</v>
      </c>
      <c r="L168" s="129">
        <v>1.7781246641243877E-4</v>
      </c>
      <c r="N168" s="118" t="s">
        <v>456</v>
      </c>
      <c r="O168" s="116" t="s">
        <v>29</v>
      </c>
    </row>
    <row r="169" spans="1:15" ht="26.1" customHeight="1" x14ac:dyDescent="0.2">
      <c r="A169" s="116" t="s">
        <v>475</v>
      </c>
      <c r="B169" s="116" t="s">
        <v>477</v>
      </c>
      <c r="C169" s="117" t="s">
        <v>42</v>
      </c>
      <c r="D169" s="118">
        <v>16.239999999999998</v>
      </c>
      <c r="E169" s="118"/>
      <c r="F169" s="119">
        <v>7.67</v>
      </c>
      <c r="G169" s="119">
        <v>35.14</v>
      </c>
      <c r="H169" s="119">
        <v>42.81</v>
      </c>
      <c r="I169" s="119">
        <v>124.56</v>
      </c>
      <c r="J169" s="119">
        <v>570.66999999999996</v>
      </c>
      <c r="K169" s="119">
        <v>695.23</v>
      </c>
      <c r="L169" s="129">
        <v>6.5766112158280473E-4</v>
      </c>
      <c r="N169" s="118" t="s">
        <v>476</v>
      </c>
      <c r="O169" s="116" t="s">
        <v>36</v>
      </c>
    </row>
    <row r="170" spans="1:15" ht="26.1" customHeight="1" x14ac:dyDescent="0.2">
      <c r="A170" s="116" t="s">
        <v>478</v>
      </c>
      <c r="B170" s="116" t="s">
        <v>480</v>
      </c>
      <c r="C170" s="117" t="s">
        <v>42</v>
      </c>
      <c r="D170" s="118">
        <v>47.46</v>
      </c>
      <c r="E170" s="118"/>
      <c r="F170" s="119">
        <v>8.52</v>
      </c>
      <c r="G170" s="119">
        <v>10.39</v>
      </c>
      <c r="H170" s="119">
        <v>18.91</v>
      </c>
      <c r="I170" s="119">
        <v>404.35</v>
      </c>
      <c r="J170" s="119">
        <v>493.11</v>
      </c>
      <c r="K170" s="119">
        <v>897.46</v>
      </c>
      <c r="L170" s="129">
        <v>8.4896300530141664E-4</v>
      </c>
      <c r="N170" s="118" t="s">
        <v>479</v>
      </c>
      <c r="O170" s="116" t="s">
        <v>29</v>
      </c>
    </row>
    <row r="171" spans="1:15" ht="24" customHeight="1" x14ac:dyDescent="0.2">
      <c r="A171" s="114" t="s">
        <v>481</v>
      </c>
      <c r="B171" s="114" t="s">
        <v>482</v>
      </c>
      <c r="C171" s="114"/>
      <c r="D171" s="115"/>
      <c r="E171" s="115"/>
      <c r="F171" s="114"/>
      <c r="G171" s="114"/>
      <c r="H171" s="114"/>
      <c r="I171" s="114"/>
      <c r="J171" s="114"/>
      <c r="K171" s="127">
        <v>124395.39</v>
      </c>
      <c r="L171" s="128">
        <v>0.11767330481586009</v>
      </c>
      <c r="N171" s="114"/>
      <c r="O171" s="114"/>
    </row>
    <row r="172" spans="1:15" ht="24" customHeight="1" x14ac:dyDescent="0.2">
      <c r="A172" s="114" t="s">
        <v>483</v>
      </c>
      <c r="B172" s="114" t="s">
        <v>484</v>
      </c>
      <c r="C172" s="114"/>
      <c r="D172" s="115"/>
      <c r="E172" s="115"/>
      <c r="F172" s="114"/>
      <c r="G172" s="114"/>
      <c r="H172" s="114"/>
      <c r="I172" s="114"/>
      <c r="J172" s="114"/>
      <c r="K172" s="127">
        <v>22517.02</v>
      </c>
      <c r="L172" s="128">
        <v>2.1300243988180093E-2</v>
      </c>
      <c r="N172" s="114"/>
      <c r="O172" s="114"/>
    </row>
    <row r="173" spans="1:15" ht="39" customHeight="1" x14ac:dyDescent="0.2">
      <c r="A173" s="116" t="s">
        <v>485</v>
      </c>
      <c r="B173" s="116" t="s">
        <v>487</v>
      </c>
      <c r="C173" s="117" t="s">
        <v>42</v>
      </c>
      <c r="D173" s="118">
        <v>784.5</v>
      </c>
      <c r="E173" s="118"/>
      <c r="F173" s="119">
        <v>1.96</v>
      </c>
      <c r="G173" s="119">
        <v>0.86</v>
      </c>
      <c r="H173" s="119">
        <v>2.82</v>
      </c>
      <c r="I173" s="119">
        <v>1537.62</v>
      </c>
      <c r="J173" s="119">
        <v>674.67</v>
      </c>
      <c r="K173" s="119">
        <v>2212.29</v>
      </c>
      <c r="L173" s="129">
        <v>2.0927421467232758E-3</v>
      </c>
      <c r="N173" s="118" t="s">
        <v>486</v>
      </c>
      <c r="O173" s="116" t="s">
        <v>29</v>
      </c>
    </row>
    <row r="174" spans="1:15" ht="51.95" customHeight="1" x14ac:dyDescent="0.2">
      <c r="A174" s="116" t="s">
        <v>488</v>
      </c>
      <c r="B174" s="116" t="s">
        <v>490</v>
      </c>
      <c r="C174" s="117" t="s">
        <v>149</v>
      </c>
      <c r="D174" s="118">
        <v>21.5</v>
      </c>
      <c r="E174" s="118"/>
      <c r="F174" s="119">
        <v>6.89</v>
      </c>
      <c r="G174" s="119">
        <v>32.22</v>
      </c>
      <c r="H174" s="119">
        <v>39.11</v>
      </c>
      <c r="I174" s="119">
        <v>148.13</v>
      </c>
      <c r="J174" s="119">
        <v>692.73</v>
      </c>
      <c r="K174" s="119">
        <v>840.86</v>
      </c>
      <c r="L174" s="129">
        <v>7.9542155933161286E-4</v>
      </c>
      <c r="N174" s="118" t="s">
        <v>489</v>
      </c>
      <c r="O174" s="116" t="s">
        <v>29</v>
      </c>
    </row>
    <row r="175" spans="1:15" ht="24" customHeight="1" x14ac:dyDescent="0.2">
      <c r="A175" s="120" t="s">
        <v>491</v>
      </c>
      <c r="B175" s="120" t="s">
        <v>493</v>
      </c>
      <c r="C175" s="121" t="s">
        <v>151</v>
      </c>
      <c r="D175" s="122">
        <v>257.12</v>
      </c>
      <c r="E175" s="122"/>
      <c r="F175" s="123">
        <v>0</v>
      </c>
      <c r="G175" s="123">
        <v>12.16</v>
      </c>
      <c r="H175" s="123">
        <v>12.16</v>
      </c>
      <c r="I175" s="123">
        <v>0</v>
      </c>
      <c r="J175" s="123">
        <v>3126.57</v>
      </c>
      <c r="K175" s="123">
        <v>3126.57</v>
      </c>
      <c r="L175" s="130">
        <v>2.9576162319047651E-3</v>
      </c>
      <c r="N175" s="122" t="s">
        <v>492</v>
      </c>
      <c r="O175" s="120" t="s">
        <v>29</v>
      </c>
    </row>
    <row r="176" spans="1:15" ht="39" customHeight="1" x14ac:dyDescent="0.2">
      <c r="A176" s="120" t="s">
        <v>494</v>
      </c>
      <c r="B176" s="120" t="s">
        <v>495</v>
      </c>
      <c r="C176" s="121" t="s">
        <v>151</v>
      </c>
      <c r="D176" s="122">
        <v>1</v>
      </c>
      <c r="E176" s="122"/>
      <c r="F176" s="123">
        <v>0</v>
      </c>
      <c r="G176" s="123">
        <v>12.16</v>
      </c>
      <c r="H176" s="123">
        <v>12.16</v>
      </c>
      <c r="I176" s="123">
        <v>0</v>
      </c>
      <c r="J176" s="123">
        <v>12.16</v>
      </c>
      <c r="K176" s="123">
        <v>12.16</v>
      </c>
      <c r="L176" s="130">
        <v>1.1502897226021468E-5</v>
      </c>
      <c r="N176" s="122" t="s">
        <v>492</v>
      </c>
      <c r="O176" s="120" t="s">
        <v>29</v>
      </c>
    </row>
    <row r="177" spans="1:15" ht="39" customHeight="1" x14ac:dyDescent="0.2">
      <c r="A177" s="120" t="s">
        <v>496</v>
      </c>
      <c r="B177" s="120" t="s">
        <v>498</v>
      </c>
      <c r="C177" s="121" t="s">
        <v>151</v>
      </c>
      <c r="D177" s="122">
        <v>15</v>
      </c>
      <c r="E177" s="122"/>
      <c r="F177" s="123">
        <v>0</v>
      </c>
      <c r="G177" s="123">
        <v>9.08</v>
      </c>
      <c r="H177" s="123">
        <v>9.08</v>
      </c>
      <c r="I177" s="123">
        <v>0</v>
      </c>
      <c r="J177" s="123">
        <v>136.19999999999999</v>
      </c>
      <c r="K177" s="123">
        <v>136.19999999999999</v>
      </c>
      <c r="L177" s="130">
        <v>1.2884001662698388E-4</v>
      </c>
      <c r="N177" s="122" t="s">
        <v>497</v>
      </c>
      <c r="O177" s="120" t="s">
        <v>29</v>
      </c>
    </row>
    <row r="178" spans="1:15" ht="26.1" customHeight="1" x14ac:dyDescent="0.2">
      <c r="A178" s="120" t="s">
        <v>499</v>
      </c>
      <c r="B178" s="120" t="s">
        <v>501</v>
      </c>
      <c r="C178" s="121" t="s">
        <v>45</v>
      </c>
      <c r="D178" s="122">
        <v>393</v>
      </c>
      <c r="E178" s="122"/>
      <c r="F178" s="123">
        <v>0</v>
      </c>
      <c r="G178" s="123">
        <v>1</v>
      </c>
      <c r="H178" s="123">
        <v>1</v>
      </c>
      <c r="I178" s="123">
        <v>0</v>
      </c>
      <c r="J178" s="123">
        <v>393</v>
      </c>
      <c r="K178" s="123">
        <v>393</v>
      </c>
      <c r="L178" s="130">
        <v>3.7176304357125305E-4</v>
      </c>
      <c r="N178" s="122" t="s">
        <v>500</v>
      </c>
      <c r="O178" s="120" t="s">
        <v>36</v>
      </c>
    </row>
    <row r="179" spans="1:15" ht="24" customHeight="1" x14ac:dyDescent="0.2">
      <c r="A179" s="120" t="s">
        <v>502</v>
      </c>
      <c r="B179" s="120" t="s">
        <v>504</v>
      </c>
      <c r="C179" s="121" t="s">
        <v>35</v>
      </c>
      <c r="D179" s="122">
        <v>99.88</v>
      </c>
      <c r="E179" s="122"/>
      <c r="F179" s="123">
        <v>17.809999999999999</v>
      </c>
      <c r="G179" s="123">
        <v>0</v>
      </c>
      <c r="H179" s="123">
        <v>17.809999999999999</v>
      </c>
      <c r="I179" s="123">
        <v>1778.86</v>
      </c>
      <c r="J179" s="123">
        <v>0</v>
      </c>
      <c r="K179" s="123">
        <v>1778.86</v>
      </c>
      <c r="L179" s="130">
        <v>1.6827338617993873E-3</v>
      </c>
      <c r="N179" s="122" t="s">
        <v>503</v>
      </c>
      <c r="O179" s="120" t="s">
        <v>29</v>
      </c>
    </row>
    <row r="180" spans="1:15" ht="24" customHeight="1" x14ac:dyDescent="0.2">
      <c r="A180" s="120" t="s">
        <v>505</v>
      </c>
      <c r="B180" s="120" t="s">
        <v>507</v>
      </c>
      <c r="C180" s="121" t="s">
        <v>35</v>
      </c>
      <c r="D180" s="122">
        <v>99.88</v>
      </c>
      <c r="E180" s="122"/>
      <c r="F180" s="123">
        <v>11.57</v>
      </c>
      <c r="G180" s="123">
        <v>0</v>
      </c>
      <c r="H180" s="123">
        <v>11.57</v>
      </c>
      <c r="I180" s="123">
        <v>1155.6099999999999</v>
      </c>
      <c r="J180" s="123">
        <v>0</v>
      </c>
      <c r="K180" s="123">
        <v>1155.6099999999999</v>
      </c>
      <c r="L180" s="130">
        <v>1.0931630808686404E-3</v>
      </c>
      <c r="N180" s="122" t="s">
        <v>506</v>
      </c>
      <c r="O180" s="120" t="s">
        <v>29</v>
      </c>
    </row>
    <row r="181" spans="1:15" ht="26.1" customHeight="1" x14ac:dyDescent="0.2">
      <c r="A181" s="116" t="s">
        <v>508</v>
      </c>
      <c r="B181" s="116" t="s">
        <v>510</v>
      </c>
      <c r="C181" s="117" t="s">
        <v>61</v>
      </c>
      <c r="D181" s="118">
        <v>16</v>
      </c>
      <c r="E181" s="118"/>
      <c r="F181" s="119">
        <v>19.350000000000001</v>
      </c>
      <c r="G181" s="119">
        <v>9.02</v>
      </c>
      <c r="H181" s="119">
        <v>28.37</v>
      </c>
      <c r="I181" s="119">
        <v>309.60000000000002</v>
      </c>
      <c r="J181" s="119">
        <v>144.32</v>
      </c>
      <c r="K181" s="119">
        <v>453.92</v>
      </c>
      <c r="L181" s="129">
        <v>4.293910451345119E-4</v>
      </c>
      <c r="N181" s="118" t="s">
        <v>509</v>
      </c>
      <c r="O181" s="116" t="s">
        <v>36</v>
      </c>
    </row>
    <row r="182" spans="1:15" ht="24" customHeight="1" x14ac:dyDescent="0.2">
      <c r="A182" s="120" t="s">
        <v>511</v>
      </c>
      <c r="B182" s="120" t="s">
        <v>513</v>
      </c>
      <c r="C182" s="121" t="s">
        <v>151</v>
      </c>
      <c r="D182" s="122">
        <v>2</v>
      </c>
      <c r="E182" s="122"/>
      <c r="F182" s="123">
        <v>0</v>
      </c>
      <c r="G182" s="123">
        <v>2.17</v>
      </c>
      <c r="H182" s="123">
        <v>2.17</v>
      </c>
      <c r="I182" s="123">
        <v>0</v>
      </c>
      <c r="J182" s="123">
        <v>4.34</v>
      </c>
      <c r="K182" s="123">
        <v>4.34</v>
      </c>
      <c r="L182" s="130">
        <v>4.1054748323135835E-6</v>
      </c>
      <c r="N182" s="122" t="s">
        <v>512</v>
      </c>
      <c r="O182" s="120" t="s">
        <v>29</v>
      </c>
    </row>
    <row r="183" spans="1:15" ht="24" customHeight="1" x14ac:dyDescent="0.2">
      <c r="A183" s="116" t="s">
        <v>514</v>
      </c>
      <c r="B183" s="116" t="s">
        <v>516</v>
      </c>
      <c r="C183" s="117" t="s">
        <v>26</v>
      </c>
      <c r="D183" s="118">
        <v>0.25</v>
      </c>
      <c r="E183" s="118"/>
      <c r="F183" s="119">
        <v>49.2</v>
      </c>
      <c r="G183" s="119">
        <v>418.51</v>
      </c>
      <c r="H183" s="119">
        <v>467.71</v>
      </c>
      <c r="I183" s="119">
        <v>12.3</v>
      </c>
      <c r="J183" s="119">
        <v>104.62</v>
      </c>
      <c r="K183" s="119">
        <v>116.92</v>
      </c>
      <c r="L183" s="129">
        <v>1.106018703673051E-4</v>
      </c>
      <c r="N183" s="118" t="s">
        <v>515</v>
      </c>
      <c r="O183" s="116" t="s">
        <v>29</v>
      </c>
    </row>
    <row r="184" spans="1:15" ht="78" customHeight="1" x14ac:dyDescent="0.2">
      <c r="A184" s="116" t="s">
        <v>517</v>
      </c>
      <c r="B184" s="116" t="s">
        <v>519</v>
      </c>
      <c r="C184" s="117" t="s">
        <v>42</v>
      </c>
      <c r="D184" s="118">
        <v>38</v>
      </c>
      <c r="E184" s="118"/>
      <c r="F184" s="119">
        <v>1.68</v>
      </c>
      <c r="G184" s="119">
        <v>229.97</v>
      </c>
      <c r="H184" s="119">
        <v>231.65</v>
      </c>
      <c r="I184" s="119">
        <v>63.84</v>
      </c>
      <c r="J184" s="119">
        <v>8738.86</v>
      </c>
      <c r="K184" s="119">
        <v>8802.7000000000007</v>
      </c>
      <c r="L184" s="129">
        <v>8.3270191950246038E-3</v>
      </c>
      <c r="N184" s="118" t="s">
        <v>518</v>
      </c>
      <c r="O184" s="116" t="s">
        <v>36</v>
      </c>
    </row>
    <row r="185" spans="1:15" ht="26.1" customHeight="1" x14ac:dyDescent="0.2">
      <c r="A185" s="116" t="s">
        <v>520</v>
      </c>
      <c r="B185" s="116" t="s">
        <v>522</v>
      </c>
      <c r="C185" s="117" t="s">
        <v>288</v>
      </c>
      <c r="D185" s="118">
        <v>37.450000000000003</v>
      </c>
      <c r="E185" s="118"/>
      <c r="F185" s="119">
        <v>14.41</v>
      </c>
      <c r="G185" s="119">
        <v>23.64</v>
      </c>
      <c r="H185" s="119">
        <v>38.049999999999997</v>
      </c>
      <c r="I185" s="119">
        <v>539.65</v>
      </c>
      <c r="J185" s="119">
        <v>885.32</v>
      </c>
      <c r="K185" s="119">
        <v>1424.97</v>
      </c>
      <c r="L185" s="129">
        <v>1.3479673898161028E-3</v>
      </c>
      <c r="N185" s="118" t="s">
        <v>521</v>
      </c>
      <c r="O185" s="116" t="s">
        <v>24</v>
      </c>
    </row>
    <row r="186" spans="1:15" ht="39" customHeight="1" x14ac:dyDescent="0.2">
      <c r="A186" s="116" t="s">
        <v>523</v>
      </c>
      <c r="B186" s="116" t="s">
        <v>525</v>
      </c>
      <c r="C186" s="117" t="s">
        <v>149</v>
      </c>
      <c r="D186" s="118">
        <v>37.450000000000003</v>
      </c>
      <c r="E186" s="118"/>
      <c r="F186" s="119">
        <v>5.58</v>
      </c>
      <c r="G186" s="119">
        <v>49.39</v>
      </c>
      <c r="H186" s="119">
        <v>54.97</v>
      </c>
      <c r="I186" s="119">
        <v>208.97</v>
      </c>
      <c r="J186" s="119">
        <v>1849.65</v>
      </c>
      <c r="K186" s="119">
        <v>2058.62</v>
      </c>
      <c r="L186" s="129">
        <v>1.9473761749533153E-3</v>
      </c>
      <c r="N186" s="118" t="s">
        <v>524</v>
      </c>
      <c r="O186" s="116" t="s">
        <v>29</v>
      </c>
    </row>
    <row r="187" spans="1:15" ht="24" customHeight="1" x14ac:dyDescent="0.2">
      <c r="A187" s="114" t="s">
        <v>526</v>
      </c>
      <c r="B187" s="114" t="s">
        <v>527</v>
      </c>
      <c r="C187" s="114"/>
      <c r="D187" s="115"/>
      <c r="E187" s="115"/>
      <c r="F187" s="114"/>
      <c r="G187" s="114"/>
      <c r="H187" s="114"/>
      <c r="I187" s="114"/>
      <c r="J187" s="114"/>
      <c r="K187" s="127">
        <v>39218.730000000003</v>
      </c>
      <c r="L187" s="128">
        <v>3.7099426030023433E-2</v>
      </c>
      <c r="N187" s="114"/>
      <c r="O187" s="114"/>
    </row>
    <row r="188" spans="1:15" ht="39" customHeight="1" x14ac:dyDescent="0.2">
      <c r="A188" s="116" t="s">
        <v>528</v>
      </c>
      <c r="B188" s="116" t="s">
        <v>487</v>
      </c>
      <c r="C188" s="117" t="s">
        <v>42</v>
      </c>
      <c r="D188" s="118">
        <v>377.01</v>
      </c>
      <c r="E188" s="118"/>
      <c r="F188" s="119">
        <v>1.96</v>
      </c>
      <c r="G188" s="119">
        <v>0.86</v>
      </c>
      <c r="H188" s="119">
        <v>2.82</v>
      </c>
      <c r="I188" s="119">
        <v>738.93</v>
      </c>
      <c r="J188" s="119">
        <v>324.23</v>
      </c>
      <c r="K188" s="119">
        <v>1063.1600000000001</v>
      </c>
      <c r="L188" s="129">
        <v>1.0057088992448178E-3</v>
      </c>
      <c r="N188" s="118" t="s">
        <v>486</v>
      </c>
      <c r="O188" s="116" t="s">
        <v>29</v>
      </c>
    </row>
    <row r="189" spans="1:15" ht="51.95" customHeight="1" x14ac:dyDescent="0.2">
      <c r="A189" s="116" t="s">
        <v>529</v>
      </c>
      <c r="B189" s="116" t="s">
        <v>530</v>
      </c>
      <c r="C189" s="117" t="s">
        <v>149</v>
      </c>
      <c r="D189" s="118">
        <v>142.32</v>
      </c>
      <c r="E189" s="118"/>
      <c r="F189" s="119">
        <v>5.58</v>
      </c>
      <c r="G189" s="119">
        <v>49.39</v>
      </c>
      <c r="H189" s="119">
        <v>54.97</v>
      </c>
      <c r="I189" s="119">
        <v>794.14</v>
      </c>
      <c r="J189" s="119">
        <v>7029.19</v>
      </c>
      <c r="K189" s="119">
        <v>7823.33</v>
      </c>
      <c r="L189" s="129">
        <v>7.4005724469778395E-3</v>
      </c>
      <c r="N189" s="118" t="s">
        <v>524</v>
      </c>
      <c r="O189" s="116" t="s">
        <v>29</v>
      </c>
    </row>
    <row r="190" spans="1:15" ht="39" customHeight="1" x14ac:dyDescent="0.2">
      <c r="A190" s="116" t="s">
        <v>531</v>
      </c>
      <c r="B190" s="116" t="s">
        <v>533</v>
      </c>
      <c r="C190" s="117" t="s">
        <v>151</v>
      </c>
      <c r="D190" s="118">
        <v>4052.66</v>
      </c>
      <c r="E190" s="118"/>
      <c r="F190" s="119">
        <v>0.52</v>
      </c>
      <c r="G190" s="119">
        <v>1.39</v>
      </c>
      <c r="H190" s="119">
        <v>1.91</v>
      </c>
      <c r="I190" s="119">
        <v>2107.38</v>
      </c>
      <c r="J190" s="119">
        <v>5633.2</v>
      </c>
      <c r="K190" s="119">
        <v>7740.58</v>
      </c>
      <c r="L190" s="129">
        <v>7.3222940962004322E-3</v>
      </c>
      <c r="N190" s="118" t="s">
        <v>532</v>
      </c>
      <c r="O190" s="116" t="s">
        <v>36</v>
      </c>
    </row>
    <row r="191" spans="1:15" ht="39" customHeight="1" x14ac:dyDescent="0.2">
      <c r="A191" s="116" t="s">
        <v>534</v>
      </c>
      <c r="B191" s="116" t="s">
        <v>1261</v>
      </c>
      <c r="C191" s="117" t="s">
        <v>42</v>
      </c>
      <c r="D191" s="118">
        <v>377.01</v>
      </c>
      <c r="E191" s="118"/>
      <c r="F191" s="119">
        <v>4.26</v>
      </c>
      <c r="G191" s="119">
        <v>49.15</v>
      </c>
      <c r="H191" s="119">
        <v>53.41</v>
      </c>
      <c r="I191" s="119">
        <v>1606.06</v>
      </c>
      <c r="J191" s="119">
        <v>18530.04</v>
      </c>
      <c r="K191" s="119">
        <v>20136.099999999999</v>
      </c>
      <c r="L191" s="129">
        <v>1.9047984279020633E-2</v>
      </c>
      <c r="N191" s="118" t="s">
        <v>535</v>
      </c>
      <c r="O191" s="116" t="s">
        <v>29</v>
      </c>
    </row>
    <row r="192" spans="1:15" ht="26.1" customHeight="1" x14ac:dyDescent="0.2">
      <c r="A192" s="116" t="s">
        <v>536</v>
      </c>
      <c r="B192" s="116" t="s">
        <v>1262</v>
      </c>
      <c r="C192" s="117" t="s">
        <v>149</v>
      </c>
      <c r="D192" s="118">
        <v>27.36</v>
      </c>
      <c r="E192" s="118"/>
      <c r="F192" s="119">
        <v>1.91</v>
      </c>
      <c r="G192" s="119">
        <v>87.84</v>
      </c>
      <c r="H192" s="119">
        <v>89.75</v>
      </c>
      <c r="I192" s="119">
        <v>52.25</v>
      </c>
      <c r="J192" s="119">
        <v>2403.31</v>
      </c>
      <c r="K192" s="119">
        <v>2455.56</v>
      </c>
      <c r="L192" s="129">
        <v>2.3228663085797102E-3</v>
      </c>
      <c r="N192" s="118" t="s">
        <v>537</v>
      </c>
      <c r="O192" s="116" t="s">
        <v>29</v>
      </c>
    </row>
    <row r="193" spans="1:15" ht="24" customHeight="1" x14ac:dyDescent="0.2">
      <c r="A193" s="114" t="s">
        <v>538</v>
      </c>
      <c r="B193" s="114" t="s">
        <v>539</v>
      </c>
      <c r="C193" s="114"/>
      <c r="D193" s="115"/>
      <c r="E193" s="115"/>
      <c r="F193" s="114"/>
      <c r="G193" s="114"/>
      <c r="H193" s="114"/>
      <c r="I193" s="114"/>
      <c r="J193" s="114"/>
      <c r="K193" s="127">
        <v>62659.64</v>
      </c>
      <c r="L193" s="128">
        <v>5.9273634797656564E-2</v>
      </c>
      <c r="N193" s="114"/>
      <c r="O193" s="114"/>
    </row>
    <row r="194" spans="1:15" ht="39" customHeight="1" x14ac:dyDescent="0.2">
      <c r="A194" s="116" t="s">
        <v>540</v>
      </c>
      <c r="B194" s="116" t="s">
        <v>525</v>
      </c>
      <c r="C194" s="117" t="s">
        <v>149</v>
      </c>
      <c r="D194" s="118">
        <v>27</v>
      </c>
      <c r="E194" s="118"/>
      <c r="F194" s="119">
        <v>5.58</v>
      </c>
      <c r="G194" s="119">
        <v>49.39</v>
      </c>
      <c r="H194" s="119">
        <v>54.97</v>
      </c>
      <c r="I194" s="119">
        <v>150.66</v>
      </c>
      <c r="J194" s="119">
        <v>1333.53</v>
      </c>
      <c r="K194" s="119">
        <v>1484.19</v>
      </c>
      <c r="L194" s="129">
        <v>1.4039872560763819E-3</v>
      </c>
      <c r="N194" s="118" t="s">
        <v>524</v>
      </c>
      <c r="O194" s="116" t="s">
        <v>29</v>
      </c>
    </row>
    <row r="195" spans="1:15" ht="26.1" customHeight="1" x14ac:dyDescent="0.2">
      <c r="A195" s="120" t="s">
        <v>541</v>
      </c>
      <c r="B195" s="120" t="s">
        <v>543</v>
      </c>
      <c r="C195" s="121" t="s">
        <v>45</v>
      </c>
      <c r="D195" s="122">
        <v>20</v>
      </c>
      <c r="E195" s="122"/>
      <c r="F195" s="123">
        <v>0</v>
      </c>
      <c r="G195" s="123">
        <v>69.28</v>
      </c>
      <c r="H195" s="123">
        <v>69.28</v>
      </c>
      <c r="I195" s="123">
        <v>0</v>
      </c>
      <c r="J195" s="123">
        <v>1385.6</v>
      </c>
      <c r="K195" s="123">
        <v>1385.6</v>
      </c>
      <c r="L195" s="130">
        <v>1.3107248681229725E-3</v>
      </c>
      <c r="N195" s="122" t="s">
        <v>542</v>
      </c>
      <c r="O195" s="120" t="s">
        <v>36</v>
      </c>
    </row>
    <row r="196" spans="1:15" ht="78" customHeight="1" x14ac:dyDescent="0.2">
      <c r="A196" s="116" t="s">
        <v>544</v>
      </c>
      <c r="B196" s="116" t="s">
        <v>519</v>
      </c>
      <c r="C196" s="117" t="s">
        <v>42</v>
      </c>
      <c r="D196" s="118">
        <v>255</v>
      </c>
      <c r="E196" s="118"/>
      <c r="F196" s="119">
        <v>1.68</v>
      </c>
      <c r="G196" s="119">
        <v>229.97</v>
      </c>
      <c r="H196" s="119">
        <v>231.65</v>
      </c>
      <c r="I196" s="119">
        <v>428.4</v>
      </c>
      <c r="J196" s="119">
        <v>58642.35</v>
      </c>
      <c r="K196" s="119">
        <v>59070.75</v>
      </c>
      <c r="L196" s="129">
        <v>5.5878681440296681E-2</v>
      </c>
      <c r="N196" s="118" t="s">
        <v>518</v>
      </c>
      <c r="O196" s="116" t="s">
        <v>36</v>
      </c>
    </row>
    <row r="197" spans="1:15" ht="39" customHeight="1" x14ac:dyDescent="0.2">
      <c r="A197" s="116" t="s">
        <v>545</v>
      </c>
      <c r="B197" s="116" t="s">
        <v>487</v>
      </c>
      <c r="C197" s="117" t="s">
        <v>42</v>
      </c>
      <c r="D197" s="118">
        <v>255</v>
      </c>
      <c r="E197" s="118"/>
      <c r="F197" s="119">
        <v>1.96</v>
      </c>
      <c r="G197" s="119">
        <v>0.86</v>
      </c>
      <c r="H197" s="119">
        <v>2.82</v>
      </c>
      <c r="I197" s="119">
        <v>499.8</v>
      </c>
      <c r="J197" s="119">
        <v>219.3</v>
      </c>
      <c r="K197" s="119">
        <v>719.1</v>
      </c>
      <c r="L197" s="129">
        <v>6.8024123316052945E-4</v>
      </c>
      <c r="N197" s="118" t="s">
        <v>486</v>
      </c>
      <c r="O197" s="116" t="s">
        <v>29</v>
      </c>
    </row>
    <row r="198" spans="1:15" ht="24" customHeight="1" x14ac:dyDescent="0.2">
      <c r="A198" s="114" t="s">
        <v>546</v>
      </c>
      <c r="B198" s="114" t="s">
        <v>547</v>
      </c>
      <c r="C198" s="114"/>
      <c r="D198" s="115"/>
      <c r="E198" s="115"/>
      <c r="F198" s="114"/>
      <c r="G198" s="114"/>
      <c r="H198" s="114"/>
      <c r="I198" s="114"/>
      <c r="J198" s="114"/>
      <c r="K198" s="127">
        <v>12133.97</v>
      </c>
      <c r="L198" s="128">
        <v>1.1478273836647016E-2</v>
      </c>
      <c r="N198" s="114"/>
      <c r="O198" s="114"/>
    </row>
    <row r="199" spans="1:15" ht="51.95" customHeight="1" x14ac:dyDescent="0.2">
      <c r="A199" s="120" t="s">
        <v>548</v>
      </c>
      <c r="B199" s="120" t="s">
        <v>550</v>
      </c>
      <c r="C199" s="121" t="s">
        <v>45</v>
      </c>
      <c r="D199" s="122">
        <v>10</v>
      </c>
      <c r="E199" s="122"/>
      <c r="F199" s="123">
        <v>0</v>
      </c>
      <c r="G199" s="123">
        <v>41.12</v>
      </c>
      <c r="H199" s="123">
        <v>41.12</v>
      </c>
      <c r="I199" s="123">
        <v>0</v>
      </c>
      <c r="J199" s="123">
        <v>411.2</v>
      </c>
      <c r="K199" s="123">
        <v>411.2</v>
      </c>
      <c r="L199" s="130">
        <v>3.8897955093256808E-4</v>
      </c>
      <c r="N199" s="122" t="s">
        <v>549</v>
      </c>
      <c r="O199" s="120" t="s">
        <v>36</v>
      </c>
    </row>
    <row r="200" spans="1:15" ht="78" customHeight="1" x14ac:dyDescent="0.2">
      <c r="A200" s="120" t="s">
        <v>551</v>
      </c>
      <c r="B200" s="120" t="s">
        <v>553</v>
      </c>
      <c r="C200" s="121" t="s">
        <v>45</v>
      </c>
      <c r="D200" s="122">
        <v>10</v>
      </c>
      <c r="E200" s="122"/>
      <c r="F200" s="123">
        <v>0</v>
      </c>
      <c r="G200" s="123">
        <v>105.72</v>
      </c>
      <c r="H200" s="123">
        <v>105.72</v>
      </c>
      <c r="I200" s="123">
        <v>0</v>
      </c>
      <c r="J200" s="123">
        <v>1057.2</v>
      </c>
      <c r="K200" s="123">
        <v>1057.2</v>
      </c>
      <c r="L200" s="130">
        <v>1.0000709660649585E-3</v>
      </c>
      <c r="N200" s="122" t="s">
        <v>552</v>
      </c>
      <c r="O200" s="120" t="s">
        <v>36</v>
      </c>
    </row>
    <row r="201" spans="1:15" ht="51.95" customHeight="1" x14ac:dyDescent="0.2">
      <c r="A201" s="120" t="s">
        <v>554</v>
      </c>
      <c r="B201" s="120" t="s">
        <v>556</v>
      </c>
      <c r="C201" s="121" t="s">
        <v>45</v>
      </c>
      <c r="D201" s="122">
        <v>1</v>
      </c>
      <c r="E201" s="122"/>
      <c r="F201" s="123">
        <v>0</v>
      </c>
      <c r="G201" s="123">
        <v>90.18</v>
      </c>
      <c r="H201" s="123">
        <v>90.18</v>
      </c>
      <c r="I201" s="123">
        <v>0</v>
      </c>
      <c r="J201" s="123">
        <v>90.18</v>
      </c>
      <c r="K201" s="123">
        <v>90.18</v>
      </c>
      <c r="L201" s="130">
        <v>8.5306848013373023E-5</v>
      </c>
      <c r="N201" s="122" t="s">
        <v>555</v>
      </c>
      <c r="O201" s="120" t="s">
        <v>36</v>
      </c>
    </row>
    <row r="202" spans="1:15" ht="51.95" customHeight="1" x14ac:dyDescent="0.2">
      <c r="A202" s="120" t="s">
        <v>557</v>
      </c>
      <c r="B202" s="120" t="s">
        <v>559</v>
      </c>
      <c r="C202" s="121" t="s">
        <v>45</v>
      </c>
      <c r="D202" s="122">
        <v>2</v>
      </c>
      <c r="E202" s="122"/>
      <c r="F202" s="123">
        <v>0</v>
      </c>
      <c r="G202" s="123">
        <v>119.91</v>
      </c>
      <c r="H202" s="123">
        <v>119.91</v>
      </c>
      <c r="I202" s="123">
        <v>0</v>
      </c>
      <c r="J202" s="123">
        <v>239.82</v>
      </c>
      <c r="K202" s="123">
        <v>239.82</v>
      </c>
      <c r="L202" s="130">
        <v>2.26860593153328E-4</v>
      </c>
      <c r="N202" s="122" t="s">
        <v>558</v>
      </c>
      <c r="O202" s="120" t="s">
        <v>36</v>
      </c>
    </row>
    <row r="203" spans="1:15" ht="51.95" customHeight="1" x14ac:dyDescent="0.2">
      <c r="A203" s="120" t="s">
        <v>560</v>
      </c>
      <c r="B203" s="120" t="s">
        <v>562</v>
      </c>
      <c r="C203" s="121" t="s">
        <v>45</v>
      </c>
      <c r="D203" s="122">
        <v>2</v>
      </c>
      <c r="E203" s="122"/>
      <c r="F203" s="123">
        <v>0</v>
      </c>
      <c r="G203" s="123">
        <v>122.95</v>
      </c>
      <c r="H203" s="123">
        <v>122.95</v>
      </c>
      <c r="I203" s="123">
        <v>0</v>
      </c>
      <c r="J203" s="123">
        <v>245.9</v>
      </c>
      <c r="K203" s="123">
        <v>245.9</v>
      </c>
      <c r="L203" s="130">
        <v>2.3261204176633875E-4</v>
      </c>
      <c r="N203" s="122" t="s">
        <v>561</v>
      </c>
      <c r="O203" s="120" t="s">
        <v>36</v>
      </c>
    </row>
    <row r="204" spans="1:15" ht="65.099999999999994" customHeight="1" x14ac:dyDescent="0.2">
      <c r="A204" s="120" t="s">
        <v>563</v>
      </c>
      <c r="B204" s="120" t="s">
        <v>565</v>
      </c>
      <c r="C204" s="121" t="s">
        <v>45</v>
      </c>
      <c r="D204" s="122">
        <v>1</v>
      </c>
      <c r="E204" s="122"/>
      <c r="F204" s="123">
        <v>0</v>
      </c>
      <c r="G204" s="123">
        <v>163.93</v>
      </c>
      <c r="H204" s="123">
        <v>163.93</v>
      </c>
      <c r="I204" s="123">
        <v>0</v>
      </c>
      <c r="J204" s="123">
        <v>163.93</v>
      </c>
      <c r="K204" s="123">
        <v>163.93</v>
      </c>
      <c r="L204" s="130">
        <v>1.5507154130441607E-4</v>
      </c>
      <c r="N204" s="122" t="s">
        <v>564</v>
      </c>
      <c r="O204" s="120" t="s">
        <v>36</v>
      </c>
    </row>
    <row r="205" spans="1:15" ht="65.099999999999994" customHeight="1" x14ac:dyDescent="0.2">
      <c r="A205" s="120" t="s">
        <v>566</v>
      </c>
      <c r="B205" s="120" t="s">
        <v>568</v>
      </c>
      <c r="C205" s="121" t="s">
        <v>45</v>
      </c>
      <c r="D205" s="122">
        <v>9</v>
      </c>
      <c r="E205" s="122"/>
      <c r="F205" s="123">
        <v>0</v>
      </c>
      <c r="G205" s="123">
        <v>50.98</v>
      </c>
      <c r="H205" s="123">
        <v>50.98</v>
      </c>
      <c r="I205" s="123">
        <v>0</v>
      </c>
      <c r="J205" s="123">
        <v>458.82</v>
      </c>
      <c r="K205" s="123">
        <v>458.82</v>
      </c>
      <c r="L205" s="130">
        <v>4.3402625865486598E-4</v>
      </c>
      <c r="N205" s="122" t="s">
        <v>567</v>
      </c>
      <c r="O205" s="120" t="s">
        <v>36</v>
      </c>
    </row>
    <row r="206" spans="1:15" ht="78" customHeight="1" x14ac:dyDescent="0.2">
      <c r="A206" s="120" t="s">
        <v>569</v>
      </c>
      <c r="B206" s="120" t="s">
        <v>571</v>
      </c>
      <c r="C206" s="121" t="s">
        <v>45</v>
      </c>
      <c r="D206" s="122">
        <v>10</v>
      </c>
      <c r="E206" s="122"/>
      <c r="F206" s="123">
        <v>0</v>
      </c>
      <c r="G206" s="123">
        <v>97.79</v>
      </c>
      <c r="H206" s="123">
        <v>97.79</v>
      </c>
      <c r="I206" s="123">
        <v>0</v>
      </c>
      <c r="J206" s="123">
        <v>977.9</v>
      </c>
      <c r="K206" s="123">
        <v>977.9</v>
      </c>
      <c r="L206" s="130">
        <v>9.250561839906574E-4</v>
      </c>
      <c r="N206" s="122" t="s">
        <v>570</v>
      </c>
      <c r="O206" s="120" t="s">
        <v>36</v>
      </c>
    </row>
    <row r="207" spans="1:15" ht="39" customHeight="1" x14ac:dyDescent="0.2">
      <c r="A207" s="120" t="s">
        <v>572</v>
      </c>
      <c r="B207" s="120" t="s">
        <v>574</v>
      </c>
      <c r="C207" s="121" t="s">
        <v>45</v>
      </c>
      <c r="D207" s="122">
        <v>1</v>
      </c>
      <c r="E207" s="122"/>
      <c r="F207" s="123">
        <v>0</v>
      </c>
      <c r="G207" s="123">
        <v>127.43</v>
      </c>
      <c r="H207" s="123">
        <v>127.43</v>
      </c>
      <c r="I207" s="123">
        <v>0</v>
      </c>
      <c r="J207" s="123">
        <v>127.43</v>
      </c>
      <c r="K207" s="123">
        <v>127.43</v>
      </c>
      <c r="L207" s="130">
        <v>1.2054393038749307E-4</v>
      </c>
      <c r="N207" s="122" t="s">
        <v>573</v>
      </c>
      <c r="O207" s="120" t="s">
        <v>36</v>
      </c>
    </row>
    <row r="208" spans="1:15" ht="39" customHeight="1" x14ac:dyDescent="0.2">
      <c r="A208" s="120" t="s">
        <v>575</v>
      </c>
      <c r="B208" s="120" t="s">
        <v>577</v>
      </c>
      <c r="C208" s="121" t="s">
        <v>45</v>
      </c>
      <c r="D208" s="122">
        <v>1</v>
      </c>
      <c r="E208" s="122"/>
      <c r="F208" s="123">
        <v>0</v>
      </c>
      <c r="G208" s="123">
        <v>78</v>
      </c>
      <c r="H208" s="123">
        <v>78</v>
      </c>
      <c r="I208" s="123">
        <v>0</v>
      </c>
      <c r="J208" s="123">
        <v>78</v>
      </c>
      <c r="K208" s="123">
        <v>78</v>
      </c>
      <c r="L208" s="130">
        <v>7.378503154849297E-5</v>
      </c>
      <c r="N208" s="122" t="s">
        <v>576</v>
      </c>
      <c r="O208" s="120" t="s">
        <v>36</v>
      </c>
    </row>
    <row r="209" spans="1:15" ht="65.099999999999994" customHeight="1" x14ac:dyDescent="0.2">
      <c r="A209" s="116" t="s">
        <v>578</v>
      </c>
      <c r="B209" s="116" t="s">
        <v>580</v>
      </c>
      <c r="C209" s="117" t="s">
        <v>45</v>
      </c>
      <c r="D209" s="118">
        <v>1</v>
      </c>
      <c r="E209" s="118"/>
      <c r="F209" s="119">
        <v>11.94</v>
      </c>
      <c r="G209" s="119">
        <v>547.04</v>
      </c>
      <c r="H209" s="119">
        <v>558.98</v>
      </c>
      <c r="I209" s="119">
        <v>11.94</v>
      </c>
      <c r="J209" s="119">
        <v>547.04</v>
      </c>
      <c r="K209" s="119">
        <v>558.98</v>
      </c>
      <c r="L209" s="129">
        <v>5.2877380685867434E-4</v>
      </c>
      <c r="N209" s="118" t="s">
        <v>579</v>
      </c>
      <c r="O209" s="116" t="s">
        <v>36</v>
      </c>
    </row>
    <row r="210" spans="1:15" ht="90.95" customHeight="1" x14ac:dyDescent="0.2">
      <c r="A210" s="120" t="s">
        <v>581</v>
      </c>
      <c r="B210" s="120" t="s">
        <v>583</v>
      </c>
      <c r="C210" s="121" t="s">
        <v>45</v>
      </c>
      <c r="D210" s="122">
        <v>1</v>
      </c>
      <c r="E210" s="122"/>
      <c r="F210" s="123">
        <v>0</v>
      </c>
      <c r="G210" s="123">
        <v>2154.67</v>
      </c>
      <c r="H210" s="123">
        <v>2154.67</v>
      </c>
      <c r="I210" s="123">
        <v>0</v>
      </c>
      <c r="J210" s="123">
        <v>2154.67</v>
      </c>
      <c r="K210" s="123">
        <v>2154.67</v>
      </c>
      <c r="L210" s="130">
        <v>2.0382358195716837E-3</v>
      </c>
      <c r="N210" s="122" t="s">
        <v>582</v>
      </c>
      <c r="O210" s="120" t="s">
        <v>36</v>
      </c>
    </row>
    <row r="211" spans="1:15" ht="26.1" customHeight="1" x14ac:dyDescent="0.2">
      <c r="A211" s="116" t="s">
        <v>584</v>
      </c>
      <c r="B211" s="116" t="s">
        <v>586</v>
      </c>
      <c r="C211" s="117" t="s">
        <v>45</v>
      </c>
      <c r="D211" s="118">
        <v>1</v>
      </c>
      <c r="E211" s="118"/>
      <c r="F211" s="119">
        <v>11.94</v>
      </c>
      <c r="G211" s="119">
        <v>43.61</v>
      </c>
      <c r="H211" s="119">
        <v>55.55</v>
      </c>
      <c r="I211" s="119">
        <v>11.94</v>
      </c>
      <c r="J211" s="119">
        <v>43.61</v>
      </c>
      <c r="K211" s="119">
        <v>55.55</v>
      </c>
      <c r="L211" s="129">
        <v>5.2548185929728007E-5</v>
      </c>
      <c r="N211" s="118" t="s">
        <v>585</v>
      </c>
      <c r="O211" s="116" t="s">
        <v>36</v>
      </c>
    </row>
    <row r="212" spans="1:15" ht="129.94999999999999" customHeight="1" x14ac:dyDescent="0.2">
      <c r="A212" s="116" t="s">
        <v>587</v>
      </c>
      <c r="B212" s="116" t="s">
        <v>589</v>
      </c>
      <c r="C212" s="117" t="s">
        <v>45</v>
      </c>
      <c r="D212" s="118">
        <v>1</v>
      </c>
      <c r="E212" s="118"/>
      <c r="F212" s="119">
        <v>0</v>
      </c>
      <c r="G212" s="119">
        <v>5514.39</v>
      </c>
      <c r="H212" s="119">
        <v>5514.39</v>
      </c>
      <c r="I212" s="119">
        <v>0</v>
      </c>
      <c r="J212" s="119">
        <v>5514.39</v>
      </c>
      <c r="K212" s="119">
        <v>5514.39</v>
      </c>
      <c r="L212" s="129">
        <v>5.2164030784704381E-3</v>
      </c>
      <c r="N212" s="118" t="s">
        <v>588</v>
      </c>
      <c r="O212" s="116" t="s">
        <v>36</v>
      </c>
    </row>
    <row r="213" spans="1:15" ht="24" customHeight="1" x14ac:dyDescent="0.2">
      <c r="A213" s="114" t="s">
        <v>590</v>
      </c>
      <c r="B213" s="114" t="s">
        <v>591</v>
      </c>
      <c r="C213" s="114"/>
      <c r="D213" s="115"/>
      <c r="E213" s="115"/>
      <c r="F213" s="114"/>
      <c r="G213" s="114"/>
      <c r="H213" s="114"/>
      <c r="I213" s="114"/>
      <c r="J213" s="114"/>
      <c r="K213" s="127">
        <v>33694.15</v>
      </c>
      <c r="L213" s="128">
        <v>3.1873383599354543E-2</v>
      </c>
      <c r="N213" s="114"/>
      <c r="O213" s="114"/>
    </row>
    <row r="214" spans="1:15" ht="39" customHeight="1" x14ac:dyDescent="0.2">
      <c r="A214" s="120" t="s">
        <v>592</v>
      </c>
      <c r="B214" s="120" t="s">
        <v>1234</v>
      </c>
      <c r="C214" s="121" t="s">
        <v>45</v>
      </c>
      <c r="D214" s="122">
        <v>1</v>
      </c>
      <c r="E214" s="122"/>
      <c r="F214" s="123">
        <v>0</v>
      </c>
      <c r="G214" s="123">
        <v>1920.52</v>
      </c>
      <c r="H214" s="123">
        <v>1920.52</v>
      </c>
      <c r="I214" s="123">
        <v>0</v>
      </c>
      <c r="J214" s="123">
        <v>1920.52</v>
      </c>
      <c r="K214" s="123">
        <v>1920.52</v>
      </c>
      <c r="L214" s="130">
        <v>1.8167388306347656E-3</v>
      </c>
      <c r="N214" s="122" t="s">
        <v>1270</v>
      </c>
      <c r="O214" s="120" t="s">
        <v>36</v>
      </c>
    </row>
    <row r="215" spans="1:15" ht="51.95" customHeight="1" x14ac:dyDescent="0.2">
      <c r="A215" s="120" t="s">
        <v>595</v>
      </c>
      <c r="B215" s="120" t="s">
        <v>594</v>
      </c>
      <c r="C215" s="121" t="s">
        <v>45</v>
      </c>
      <c r="D215" s="122">
        <v>1</v>
      </c>
      <c r="E215" s="122"/>
      <c r="F215" s="123">
        <v>0</v>
      </c>
      <c r="G215" s="123">
        <v>4526.45</v>
      </c>
      <c r="H215" s="123">
        <v>4526.45</v>
      </c>
      <c r="I215" s="123">
        <v>0</v>
      </c>
      <c r="J215" s="123">
        <v>4526.45</v>
      </c>
      <c r="K215" s="123">
        <v>4526.45</v>
      </c>
      <c r="L215" s="130">
        <v>4.2818494365727692E-3</v>
      </c>
      <c r="N215" s="122" t="s">
        <v>593</v>
      </c>
      <c r="O215" s="120" t="s">
        <v>36</v>
      </c>
    </row>
    <row r="216" spans="1:15" ht="51.95" customHeight="1" x14ac:dyDescent="0.2">
      <c r="A216" s="120" t="s">
        <v>598</v>
      </c>
      <c r="B216" s="120" t="s">
        <v>597</v>
      </c>
      <c r="C216" s="121" t="s">
        <v>45</v>
      </c>
      <c r="D216" s="122">
        <v>1</v>
      </c>
      <c r="E216" s="122"/>
      <c r="F216" s="123">
        <v>0</v>
      </c>
      <c r="G216" s="123">
        <v>4287.92</v>
      </c>
      <c r="H216" s="123">
        <v>4287.92</v>
      </c>
      <c r="I216" s="123">
        <v>0</v>
      </c>
      <c r="J216" s="123">
        <v>4287.92</v>
      </c>
      <c r="K216" s="123">
        <v>4287.92</v>
      </c>
      <c r="L216" s="130">
        <v>4.0562091343258203E-3</v>
      </c>
      <c r="N216" s="122" t="s">
        <v>596</v>
      </c>
      <c r="O216" s="120" t="s">
        <v>36</v>
      </c>
    </row>
    <row r="217" spans="1:15" ht="51.95" customHeight="1" x14ac:dyDescent="0.2">
      <c r="A217" s="120" t="s">
        <v>601</v>
      </c>
      <c r="B217" s="120" t="s">
        <v>600</v>
      </c>
      <c r="C217" s="121" t="s">
        <v>45</v>
      </c>
      <c r="D217" s="122">
        <v>1</v>
      </c>
      <c r="E217" s="122"/>
      <c r="F217" s="123">
        <v>0</v>
      </c>
      <c r="G217" s="123">
        <v>6437.33</v>
      </c>
      <c r="H217" s="123">
        <v>6437.33</v>
      </c>
      <c r="I217" s="123">
        <v>0</v>
      </c>
      <c r="J217" s="123">
        <v>6437.33</v>
      </c>
      <c r="K217" s="123">
        <v>6437.33</v>
      </c>
      <c r="L217" s="130">
        <v>6.0894691940776959E-3</v>
      </c>
      <c r="N217" s="122" t="s">
        <v>599</v>
      </c>
      <c r="O217" s="120" t="s">
        <v>36</v>
      </c>
    </row>
    <row r="218" spans="1:15" ht="51.95" customHeight="1" x14ac:dyDescent="0.2">
      <c r="A218" s="120" t="s">
        <v>604</v>
      </c>
      <c r="B218" s="120" t="s">
        <v>1235</v>
      </c>
      <c r="C218" s="121" t="s">
        <v>45</v>
      </c>
      <c r="D218" s="122">
        <v>1</v>
      </c>
      <c r="E218" s="122"/>
      <c r="F218" s="123">
        <v>0</v>
      </c>
      <c r="G218" s="123">
        <v>2720.69</v>
      </c>
      <c r="H218" s="123">
        <v>2720.69</v>
      </c>
      <c r="I218" s="123">
        <v>0</v>
      </c>
      <c r="J218" s="123">
        <v>2720.69</v>
      </c>
      <c r="K218" s="123">
        <v>2720.69</v>
      </c>
      <c r="L218" s="130">
        <v>2.5736691985085813E-3</v>
      </c>
      <c r="N218" s="122" t="s">
        <v>1271</v>
      </c>
      <c r="O218" s="120" t="s">
        <v>36</v>
      </c>
    </row>
    <row r="219" spans="1:15" ht="39" customHeight="1" x14ac:dyDescent="0.2">
      <c r="A219" s="120" t="s">
        <v>607</v>
      </c>
      <c r="B219" s="120" t="s">
        <v>603</v>
      </c>
      <c r="C219" s="121" t="s">
        <v>45</v>
      </c>
      <c r="D219" s="122">
        <v>1</v>
      </c>
      <c r="E219" s="122"/>
      <c r="F219" s="123">
        <v>0</v>
      </c>
      <c r="G219" s="123">
        <v>1898.58</v>
      </c>
      <c r="H219" s="123">
        <v>1898.58</v>
      </c>
      <c r="I219" s="123">
        <v>0</v>
      </c>
      <c r="J219" s="123">
        <v>1898.58</v>
      </c>
      <c r="K219" s="123">
        <v>1898.58</v>
      </c>
      <c r="L219" s="130">
        <v>1.7959844256068946E-3</v>
      </c>
      <c r="N219" s="122" t="s">
        <v>602</v>
      </c>
      <c r="O219" s="120" t="s">
        <v>36</v>
      </c>
    </row>
    <row r="220" spans="1:15" ht="78" customHeight="1" x14ac:dyDescent="0.2">
      <c r="A220" s="120" t="s">
        <v>610</v>
      </c>
      <c r="B220" s="120" t="s">
        <v>606</v>
      </c>
      <c r="C220" s="121" t="s">
        <v>45</v>
      </c>
      <c r="D220" s="122">
        <v>3</v>
      </c>
      <c r="E220" s="122"/>
      <c r="F220" s="123">
        <v>0</v>
      </c>
      <c r="G220" s="123">
        <v>1384.72</v>
      </c>
      <c r="H220" s="123">
        <v>1384.72</v>
      </c>
      <c r="I220" s="123">
        <v>0</v>
      </c>
      <c r="J220" s="123">
        <v>4154.16</v>
      </c>
      <c r="K220" s="123">
        <v>4154.16</v>
      </c>
      <c r="L220" s="130">
        <v>3.9296772648395838E-3</v>
      </c>
      <c r="N220" s="122" t="s">
        <v>605</v>
      </c>
      <c r="O220" s="120" t="s">
        <v>36</v>
      </c>
    </row>
    <row r="221" spans="1:15" ht="65.099999999999994" customHeight="1" x14ac:dyDescent="0.2">
      <c r="A221" s="120" t="s">
        <v>613</v>
      </c>
      <c r="B221" s="120" t="s">
        <v>609</v>
      </c>
      <c r="C221" s="121" t="s">
        <v>45</v>
      </c>
      <c r="D221" s="122">
        <v>1</v>
      </c>
      <c r="E221" s="122"/>
      <c r="F221" s="123">
        <v>0</v>
      </c>
      <c r="G221" s="123">
        <v>2595.7800000000002</v>
      </c>
      <c r="H221" s="123">
        <v>2595.7800000000002</v>
      </c>
      <c r="I221" s="123">
        <v>0</v>
      </c>
      <c r="J221" s="123">
        <v>2595.7800000000002</v>
      </c>
      <c r="K221" s="123">
        <v>2595.7800000000002</v>
      </c>
      <c r="L221" s="130">
        <v>2.4555090922172701E-3</v>
      </c>
      <c r="N221" s="122" t="s">
        <v>608</v>
      </c>
      <c r="O221" s="120" t="s">
        <v>36</v>
      </c>
    </row>
    <row r="222" spans="1:15" ht="65.099999999999994" customHeight="1" x14ac:dyDescent="0.2">
      <c r="A222" s="120" t="s">
        <v>1263</v>
      </c>
      <c r="B222" s="120" t="s">
        <v>612</v>
      </c>
      <c r="C222" s="121" t="s">
        <v>45</v>
      </c>
      <c r="D222" s="122">
        <v>1</v>
      </c>
      <c r="E222" s="122"/>
      <c r="F222" s="123">
        <v>0</v>
      </c>
      <c r="G222" s="123">
        <v>3483.08</v>
      </c>
      <c r="H222" s="123">
        <v>3483.08</v>
      </c>
      <c r="I222" s="123">
        <v>0</v>
      </c>
      <c r="J222" s="123">
        <v>3483.08</v>
      </c>
      <c r="K222" s="123">
        <v>3483.08</v>
      </c>
      <c r="L222" s="130">
        <v>3.2948611241785243E-3</v>
      </c>
      <c r="N222" s="122" t="s">
        <v>611</v>
      </c>
      <c r="O222" s="120" t="s">
        <v>36</v>
      </c>
    </row>
    <row r="223" spans="1:15" ht="65.099999999999994" customHeight="1" x14ac:dyDescent="0.2">
      <c r="A223" s="120" t="s">
        <v>1264</v>
      </c>
      <c r="B223" s="120" t="s">
        <v>615</v>
      </c>
      <c r="C223" s="121" t="s">
        <v>45</v>
      </c>
      <c r="D223" s="122">
        <v>1</v>
      </c>
      <c r="E223" s="122"/>
      <c r="F223" s="123">
        <v>0</v>
      </c>
      <c r="G223" s="123">
        <v>1669.64</v>
      </c>
      <c r="H223" s="123">
        <v>1669.64</v>
      </c>
      <c r="I223" s="123">
        <v>0</v>
      </c>
      <c r="J223" s="123">
        <v>1669.64</v>
      </c>
      <c r="K223" s="123">
        <v>1669.64</v>
      </c>
      <c r="L223" s="130">
        <v>1.5794158983926385E-3</v>
      </c>
      <c r="N223" s="122" t="s">
        <v>614</v>
      </c>
      <c r="O223" s="120" t="s">
        <v>36</v>
      </c>
    </row>
    <row r="224" spans="1:15" ht="24" customHeight="1" x14ac:dyDescent="0.2">
      <c r="A224" s="114" t="s">
        <v>616</v>
      </c>
      <c r="B224" s="114" t="s">
        <v>617</v>
      </c>
      <c r="C224" s="114"/>
      <c r="D224" s="115"/>
      <c r="E224" s="115"/>
      <c r="F224" s="114"/>
      <c r="G224" s="114"/>
      <c r="H224" s="114"/>
      <c r="I224" s="114"/>
      <c r="J224" s="114"/>
      <c r="K224" s="127">
        <v>110636</v>
      </c>
      <c r="L224" s="128">
        <v>0.10465744551793678</v>
      </c>
      <c r="N224" s="114"/>
      <c r="O224" s="114"/>
    </row>
    <row r="225" spans="1:15" ht="78" customHeight="1" x14ac:dyDescent="0.2">
      <c r="A225" s="120" t="s">
        <v>618</v>
      </c>
      <c r="B225" s="120" t="s">
        <v>620</v>
      </c>
      <c r="C225" s="121" t="s">
        <v>45</v>
      </c>
      <c r="D225" s="122">
        <v>1</v>
      </c>
      <c r="E225" s="122"/>
      <c r="F225" s="123">
        <v>0</v>
      </c>
      <c r="G225" s="123">
        <v>19368</v>
      </c>
      <c r="H225" s="123">
        <v>19368</v>
      </c>
      <c r="I225" s="123">
        <v>0</v>
      </c>
      <c r="J225" s="123">
        <v>19368</v>
      </c>
      <c r="K225" s="123">
        <v>19368</v>
      </c>
      <c r="L225" s="130">
        <v>1.832139091065656E-2</v>
      </c>
      <c r="N225" s="122" t="s">
        <v>619</v>
      </c>
      <c r="O225" s="120" t="s">
        <v>36</v>
      </c>
    </row>
    <row r="226" spans="1:15" ht="78" customHeight="1" x14ac:dyDescent="0.2">
      <c r="A226" s="120" t="s">
        <v>621</v>
      </c>
      <c r="B226" s="120" t="s">
        <v>623</v>
      </c>
      <c r="C226" s="121" t="s">
        <v>45</v>
      </c>
      <c r="D226" s="122">
        <v>1</v>
      </c>
      <c r="E226" s="122"/>
      <c r="F226" s="123">
        <v>0</v>
      </c>
      <c r="G226" s="123">
        <v>19368</v>
      </c>
      <c r="H226" s="123">
        <v>19368</v>
      </c>
      <c r="I226" s="123">
        <v>0</v>
      </c>
      <c r="J226" s="123">
        <v>19368</v>
      </c>
      <c r="K226" s="123">
        <v>19368</v>
      </c>
      <c r="L226" s="130">
        <v>1.832139091065656E-2</v>
      </c>
      <c r="N226" s="122" t="s">
        <v>622</v>
      </c>
      <c r="O226" s="120" t="s">
        <v>36</v>
      </c>
    </row>
    <row r="227" spans="1:15" ht="78" customHeight="1" x14ac:dyDescent="0.2">
      <c r="A227" s="120" t="s">
        <v>624</v>
      </c>
      <c r="B227" s="120" t="s">
        <v>626</v>
      </c>
      <c r="C227" s="121" t="s">
        <v>45</v>
      </c>
      <c r="D227" s="122">
        <v>1</v>
      </c>
      <c r="E227" s="122"/>
      <c r="F227" s="123">
        <v>0</v>
      </c>
      <c r="G227" s="123">
        <v>71900</v>
      </c>
      <c r="H227" s="123">
        <v>71900</v>
      </c>
      <c r="I227" s="123">
        <v>0</v>
      </c>
      <c r="J227" s="123">
        <v>71900</v>
      </c>
      <c r="K227" s="123">
        <v>71900</v>
      </c>
      <c r="L227" s="130">
        <v>6.8014663696623651E-2</v>
      </c>
      <c r="N227" s="122" t="s">
        <v>625</v>
      </c>
      <c r="O227" s="120" t="s">
        <v>36</v>
      </c>
    </row>
    <row r="228" spans="1:15" ht="24" customHeight="1" x14ac:dyDescent="0.2">
      <c r="A228" s="114" t="s">
        <v>627</v>
      </c>
      <c r="B228" s="114" t="s">
        <v>628</v>
      </c>
      <c r="C228" s="114"/>
      <c r="D228" s="115"/>
      <c r="E228" s="115"/>
      <c r="F228" s="114"/>
      <c r="G228" s="114"/>
      <c r="H228" s="114"/>
      <c r="I228" s="114"/>
      <c r="J228" s="114"/>
      <c r="K228" s="127">
        <v>30563.4</v>
      </c>
      <c r="L228" s="128">
        <v>2.8911813246528334E-2</v>
      </c>
      <c r="N228" s="114"/>
      <c r="O228" s="114"/>
    </row>
    <row r="229" spans="1:15" ht="24" customHeight="1" x14ac:dyDescent="0.2">
      <c r="A229" s="114" t="s">
        <v>629</v>
      </c>
      <c r="B229" s="114" t="s">
        <v>630</v>
      </c>
      <c r="C229" s="114"/>
      <c r="D229" s="115"/>
      <c r="E229" s="115"/>
      <c r="F229" s="114"/>
      <c r="G229" s="114"/>
      <c r="H229" s="114"/>
      <c r="I229" s="114"/>
      <c r="J229" s="114"/>
      <c r="K229" s="127">
        <v>4198.3100000000004</v>
      </c>
      <c r="L229" s="128">
        <v>3.9714414846199171E-3</v>
      </c>
      <c r="N229" s="114"/>
      <c r="O229" s="114"/>
    </row>
    <row r="230" spans="1:15" ht="24" customHeight="1" x14ac:dyDescent="0.2">
      <c r="A230" s="116" t="s">
        <v>631</v>
      </c>
      <c r="B230" s="116" t="s">
        <v>633</v>
      </c>
      <c r="C230" s="117" t="s">
        <v>149</v>
      </c>
      <c r="D230" s="118">
        <v>18</v>
      </c>
      <c r="E230" s="118"/>
      <c r="F230" s="119">
        <v>11.36</v>
      </c>
      <c r="G230" s="119">
        <v>10.09</v>
      </c>
      <c r="H230" s="119">
        <v>21.45</v>
      </c>
      <c r="I230" s="119">
        <v>204.48</v>
      </c>
      <c r="J230" s="119">
        <v>181.62</v>
      </c>
      <c r="K230" s="119">
        <v>386.1</v>
      </c>
      <c r="L230" s="129">
        <v>3.6523590616504019E-4</v>
      </c>
      <c r="N230" s="118" t="s">
        <v>632</v>
      </c>
      <c r="O230" s="116" t="s">
        <v>29</v>
      </c>
    </row>
    <row r="231" spans="1:15" ht="24" customHeight="1" x14ac:dyDescent="0.2">
      <c r="A231" s="116" t="s">
        <v>634</v>
      </c>
      <c r="B231" s="116" t="s">
        <v>636</v>
      </c>
      <c r="C231" s="117" t="s">
        <v>61</v>
      </c>
      <c r="D231" s="118">
        <v>12</v>
      </c>
      <c r="E231" s="118"/>
      <c r="F231" s="119">
        <v>4.54</v>
      </c>
      <c r="G231" s="119">
        <v>3.53</v>
      </c>
      <c r="H231" s="119">
        <v>8.07</v>
      </c>
      <c r="I231" s="119">
        <v>54.48</v>
      </c>
      <c r="J231" s="119">
        <v>42.36</v>
      </c>
      <c r="K231" s="119">
        <v>96.84</v>
      </c>
      <c r="L231" s="129">
        <v>9.1606954553282815E-5</v>
      </c>
      <c r="N231" s="118" t="s">
        <v>635</v>
      </c>
      <c r="O231" s="116" t="s">
        <v>29</v>
      </c>
    </row>
    <row r="232" spans="1:15" ht="26.1" customHeight="1" x14ac:dyDescent="0.2">
      <c r="A232" s="116" t="s">
        <v>637</v>
      </c>
      <c r="B232" s="116" t="s">
        <v>639</v>
      </c>
      <c r="C232" s="117" t="s">
        <v>61</v>
      </c>
      <c r="D232" s="118">
        <v>11</v>
      </c>
      <c r="E232" s="118"/>
      <c r="F232" s="119">
        <v>4.22</v>
      </c>
      <c r="G232" s="119">
        <v>13.12</v>
      </c>
      <c r="H232" s="119">
        <v>17.34</v>
      </c>
      <c r="I232" s="119">
        <v>46.42</v>
      </c>
      <c r="J232" s="119">
        <v>144.32</v>
      </c>
      <c r="K232" s="119">
        <v>190.74</v>
      </c>
      <c r="L232" s="129">
        <v>1.8043278099435318E-4</v>
      </c>
      <c r="N232" s="118" t="s">
        <v>638</v>
      </c>
      <c r="O232" s="116" t="s">
        <v>29</v>
      </c>
    </row>
    <row r="233" spans="1:15" ht="24" customHeight="1" x14ac:dyDescent="0.2">
      <c r="A233" s="116" t="s">
        <v>640</v>
      </c>
      <c r="B233" s="116" t="s">
        <v>642</v>
      </c>
      <c r="C233" s="117" t="s">
        <v>61</v>
      </c>
      <c r="D233" s="118">
        <v>5</v>
      </c>
      <c r="E233" s="118"/>
      <c r="F233" s="119">
        <v>3.02</v>
      </c>
      <c r="G233" s="119">
        <v>3.11</v>
      </c>
      <c r="H233" s="119">
        <v>6.13</v>
      </c>
      <c r="I233" s="119">
        <v>15.1</v>
      </c>
      <c r="J233" s="119">
        <v>15.55</v>
      </c>
      <c r="K233" s="119">
        <v>30.65</v>
      </c>
      <c r="L233" s="129">
        <v>2.899373355078602E-5</v>
      </c>
      <c r="N233" s="118" t="s">
        <v>641</v>
      </c>
      <c r="O233" s="116" t="s">
        <v>29</v>
      </c>
    </row>
    <row r="234" spans="1:15" ht="24" customHeight="1" x14ac:dyDescent="0.2">
      <c r="A234" s="116" t="s">
        <v>643</v>
      </c>
      <c r="B234" s="116" t="s">
        <v>645</v>
      </c>
      <c r="C234" s="117" t="s">
        <v>61</v>
      </c>
      <c r="D234" s="118">
        <v>5</v>
      </c>
      <c r="E234" s="118"/>
      <c r="F234" s="119">
        <v>3.31</v>
      </c>
      <c r="G234" s="119">
        <v>6.45</v>
      </c>
      <c r="H234" s="119">
        <v>9.76</v>
      </c>
      <c r="I234" s="119">
        <v>16.55</v>
      </c>
      <c r="J234" s="119">
        <v>32.25</v>
      </c>
      <c r="K234" s="119">
        <v>48.8</v>
      </c>
      <c r="L234" s="129">
        <v>4.6162942814954576E-5</v>
      </c>
      <c r="N234" s="118" t="s">
        <v>644</v>
      </c>
      <c r="O234" s="116" t="s">
        <v>29</v>
      </c>
    </row>
    <row r="235" spans="1:15" ht="26.1" customHeight="1" x14ac:dyDescent="0.2">
      <c r="A235" s="116" t="s">
        <v>646</v>
      </c>
      <c r="B235" s="116" t="s">
        <v>648</v>
      </c>
      <c r="C235" s="117" t="s">
        <v>61</v>
      </c>
      <c r="D235" s="118">
        <v>8</v>
      </c>
      <c r="E235" s="118"/>
      <c r="F235" s="119">
        <v>2.82</v>
      </c>
      <c r="G235" s="119">
        <v>2.98</v>
      </c>
      <c r="H235" s="119">
        <v>5.8</v>
      </c>
      <c r="I235" s="119">
        <v>22.56</v>
      </c>
      <c r="J235" s="119">
        <v>23.84</v>
      </c>
      <c r="K235" s="119">
        <v>46.4</v>
      </c>
      <c r="L235" s="129">
        <v>4.3892634151924026E-5</v>
      </c>
      <c r="N235" s="118" t="s">
        <v>647</v>
      </c>
      <c r="O235" s="116" t="s">
        <v>29</v>
      </c>
    </row>
    <row r="236" spans="1:15" ht="24" customHeight="1" x14ac:dyDescent="0.2">
      <c r="A236" s="116" t="s">
        <v>649</v>
      </c>
      <c r="B236" s="116" t="s">
        <v>651</v>
      </c>
      <c r="C236" s="117" t="s">
        <v>61</v>
      </c>
      <c r="D236" s="118">
        <v>3</v>
      </c>
      <c r="E236" s="118"/>
      <c r="F236" s="119">
        <v>2.52</v>
      </c>
      <c r="G236" s="119">
        <v>9.02</v>
      </c>
      <c r="H236" s="119">
        <v>11.54</v>
      </c>
      <c r="I236" s="119">
        <v>7.56</v>
      </c>
      <c r="J236" s="119">
        <v>27.06</v>
      </c>
      <c r="K236" s="119">
        <v>34.619999999999997</v>
      </c>
      <c r="L236" s="129">
        <v>3.2749202464215723E-5</v>
      </c>
      <c r="N236" s="118" t="s">
        <v>650</v>
      </c>
      <c r="O236" s="116" t="s">
        <v>29</v>
      </c>
    </row>
    <row r="237" spans="1:15" ht="26.1" customHeight="1" x14ac:dyDescent="0.2">
      <c r="A237" s="116" t="s">
        <v>652</v>
      </c>
      <c r="B237" s="116" t="s">
        <v>654</v>
      </c>
      <c r="C237" s="117" t="s">
        <v>61</v>
      </c>
      <c r="D237" s="118">
        <v>4</v>
      </c>
      <c r="E237" s="118"/>
      <c r="F237" s="119">
        <v>6.61</v>
      </c>
      <c r="G237" s="119">
        <v>91.69</v>
      </c>
      <c r="H237" s="119">
        <v>98.3</v>
      </c>
      <c r="I237" s="119">
        <v>26.44</v>
      </c>
      <c r="J237" s="119">
        <v>366.76</v>
      </c>
      <c r="K237" s="119">
        <v>393.2</v>
      </c>
      <c r="L237" s="129">
        <v>3.719522359598389E-4</v>
      </c>
      <c r="N237" s="118" t="s">
        <v>653</v>
      </c>
      <c r="O237" s="116" t="s">
        <v>29</v>
      </c>
    </row>
    <row r="238" spans="1:15" ht="24" customHeight="1" x14ac:dyDescent="0.2">
      <c r="A238" s="116" t="s">
        <v>655</v>
      </c>
      <c r="B238" s="116" t="s">
        <v>657</v>
      </c>
      <c r="C238" s="117" t="s">
        <v>149</v>
      </c>
      <c r="D238" s="118">
        <v>45</v>
      </c>
      <c r="E238" s="118"/>
      <c r="F238" s="119">
        <v>1.01</v>
      </c>
      <c r="G238" s="119">
        <v>22.1</v>
      </c>
      <c r="H238" s="119">
        <v>23.11</v>
      </c>
      <c r="I238" s="119">
        <v>45.45</v>
      </c>
      <c r="J238" s="119">
        <v>994.5</v>
      </c>
      <c r="K238" s="119">
        <v>1039.95</v>
      </c>
      <c r="L238" s="129">
        <v>9.8375312254942652E-4</v>
      </c>
      <c r="N238" s="118" t="s">
        <v>656</v>
      </c>
      <c r="O238" s="116" t="s">
        <v>29</v>
      </c>
    </row>
    <row r="239" spans="1:15" ht="24" customHeight="1" x14ac:dyDescent="0.2">
      <c r="A239" s="116" t="s">
        <v>658</v>
      </c>
      <c r="B239" s="116" t="s">
        <v>660</v>
      </c>
      <c r="C239" s="117" t="s">
        <v>61</v>
      </c>
      <c r="D239" s="118">
        <v>6</v>
      </c>
      <c r="E239" s="118"/>
      <c r="F239" s="119">
        <v>6.05</v>
      </c>
      <c r="G239" s="119">
        <v>5.18</v>
      </c>
      <c r="H239" s="119">
        <v>11.23</v>
      </c>
      <c r="I239" s="119">
        <v>36.299999999999997</v>
      </c>
      <c r="J239" s="119">
        <v>31.08</v>
      </c>
      <c r="K239" s="119">
        <v>67.38</v>
      </c>
      <c r="L239" s="129">
        <v>6.373891571458278E-5</v>
      </c>
      <c r="N239" s="118" t="s">
        <v>659</v>
      </c>
      <c r="O239" s="116" t="s">
        <v>29</v>
      </c>
    </row>
    <row r="240" spans="1:15" ht="24" customHeight="1" x14ac:dyDescent="0.2">
      <c r="A240" s="116" t="s">
        <v>661</v>
      </c>
      <c r="B240" s="116" t="s">
        <v>663</v>
      </c>
      <c r="C240" s="117" t="s">
        <v>61</v>
      </c>
      <c r="D240" s="118">
        <v>16</v>
      </c>
      <c r="E240" s="118"/>
      <c r="F240" s="119">
        <v>3.79</v>
      </c>
      <c r="G240" s="119">
        <v>10.31</v>
      </c>
      <c r="H240" s="119">
        <v>14.1</v>
      </c>
      <c r="I240" s="119">
        <v>60.64</v>
      </c>
      <c r="J240" s="119">
        <v>164.96</v>
      </c>
      <c r="K240" s="119">
        <v>225.6</v>
      </c>
      <c r="L240" s="129">
        <v>2.1340901432487198E-4</v>
      </c>
      <c r="N240" s="118" t="s">
        <v>662</v>
      </c>
      <c r="O240" s="116" t="s">
        <v>29</v>
      </c>
    </row>
    <row r="241" spans="1:15" ht="24" customHeight="1" x14ac:dyDescent="0.2">
      <c r="A241" s="116" t="s">
        <v>664</v>
      </c>
      <c r="B241" s="116" t="s">
        <v>666</v>
      </c>
      <c r="C241" s="117" t="s">
        <v>61</v>
      </c>
      <c r="D241" s="118">
        <v>7</v>
      </c>
      <c r="E241" s="118"/>
      <c r="F241" s="119">
        <v>5.0599999999999996</v>
      </c>
      <c r="G241" s="119">
        <v>18.14</v>
      </c>
      <c r="H241" s="119">
        <v>23.2</v>
      </c>
      <c r="I241" s="119">
        <v>35.42</v>
      </c>
      <c r="J241" s="119">
        <v>126.98</v>
      </c>
      <c r="K241" s="119">
        <v>162.4</v>
      </c>
      <c r="L241" s="129">
        <v>1.5362421953173409E-4</v>
      </c>
      <c r="N241" s="118" t="s">
        <v>665</v>
      </c>
      <c r="O241" s="116" t="s">
        <v>29</v>
      </c>
    </row>
    <row r="242" spans="1:15" ht="26.1" customHeight="1" x14ac:dyDescent="0.2">
      <c r="A242" s="116" t="s">
        <v>667</v>
      </c>
      <c r="B242" s="116" t="s">
        <v>669</v>
      </c>
      <c r="C242" s="117" t="s">
        <v>61</v>
      </c>
      <c r="D242" s="118">
        <v>3</v>
      </c>
      <c r="E242" s="118"/>
      <c r="F242" s="119">
        <v>5.22</v>
      </c>
      <c r="G242" s="119">
        <v>16.489999999999998</v>
      </c>
      <c r="H242" s="119">
        <v>21.71</v>
      </c>
      <c r="I242" s="119">
        <v>15.66</v>
      </c>
      <c r="J242" s="119">
        <v>49.47</v>
      </c>
      <c r="K242" s="119">
        <v>65.13</v>
      </c>
      <c r="L242" s="129">
        <v>6.1610501342991632E-5</v>
      </c>
      <c r="N242" s="118" t="s">
        <v>668</v>
      </c>
      <c r="O242" s="116" t="s">
        <v>29</v>
      </c>
    </row>
    <row r="243" spans="1:15" ht="26.1" customHeight="1" x14ac:dyDescent="0.2">
      <c r="A243" s="120" t="s">
        <v>670</v>
      </c>
      <c r="B243" s="120" t="s">
        <v>1265</v>
      </c>
      <c r="C243" s="121" t="s">
        <v>45</v>
      </c>
      <c r="D243" s="122">
        <v>7</v>
      </c>
      <c r="E243" s="122"/>
      <c r="F243" s="123">
        <v>0</v>
      </c>
      <c r="G243" s="123">
        <v>201.5</v>
      </c>
      <c r="H243" s="123">
        <v>201.5</v>
      </c>
      <c r="I243" s="123">
        <v>0</v>
      </c>
      <c r="J243" s="123">
        <v>1410.5</v>
      </c>
      <c r="K243" s="123">
        <v>1410.5</v>
      </c>
      <c r="L243" s="130">
        <v>1.3342793205019146E-3</v>
      </c>
      <c r="N243" s="122" t="s">
        <v>671</v>
      </c>
      <c r="O243" s="120" t="s">
        <v>24</v>
      </c>
    </row>
    <row r="244" spans="1:15" ht="24" customHeight="1" x14ac:dyDescent="0.2">
      <c r="A244" s="114" t="s">
        <v>672</v>
      </c>
      <c r="B244" s="114" t="s">
        <v>673</v>
      </c>
      <c r="C244" s="114"/>
      <c r="D244" s="115"/>
      <c r="E244" s="115"/>
      <c r="F244" s="114"/>
      <c r="G244" s="114"/>
      <c r="H244" s="114"/>
      <c r="I244" s="114"/>
      <c r="J244" s="114"/>
      <c r="K244" s="127">
        <v>5442.49</v>
      </c>
      <c r="L244" s="128">
        <v>5.1483884147738145E-3</v>
      </c>
      <c r="N244" s="114"/>
      <c r="O244" s="114"/>
    </row>
    <row r="245" spans="1:15" ht="24" customHeight="1" x14ac:dyDescent="0.2">
      <c r="A245" s="116" t="s">
        <v>674</v>
      </c>
      <c r="B245" s="116" t="s">
        <v>676</v>
      </c>
      <c r="C245" s="117" t="s">
        <v>61</v>
      </c>
      <c r="D245" s="118">
        <v>7</v>
      </c>
      <c r="E245" s="118"/>
      <c r="F245" s="119">
        <v>3.79</v>
      </c>
      <c r="G245" s="119">
        <v>5.08</v>
      </c>
      <c r="H245" s="119">
        <v>8.8699999999999992</v>
      </c>
      <c r="I245" s="119">
        <v>26.53</v>
      </c>
      <c r="J245" s="119">
        <v>35.56</v>
      </c>
      <c r="K245" s="119">
        <v>62.09</v>
      </c>
      <c r="L245" s="129">
        <v>5.8734777036486265E-5</v>
      </c>
      <c r="N245" s="118" t="s">
        <v>675</v>
      </c>
      <c r="O245" s="116" t="s">
        <v>29</v>
      </c>
    </row>
    <row r="246" spans="1:15" ht="24" customHeight="1" x14ac:dyDescent="0.2">
      <c r="A246" s="116" t="s">
        <v>677</v>
      </c>
      <c r="B246" s="116" t="s">
        <v>679</v>
      </c>
      <c r="C246" s="117" t="s">
        <v>61</v>
      </c>
      <c r="D246" s="118">
        <v>4</v>
      </c>
      <c r="E246" s="118"/>
      <c r="F246" s="119">
        <v>3.79</v>
      </c>
      <c r="G246" s="119">
        <v>5.32</v>
      </c>
      <c r="H246" s="119">
        <v>9.11</v>
      </c>
      <c r="I246" s="119">
        <v>15.16</v>
      </c>
      <c r="J246" s="119">
        <v>21.28</v>
      </c>
      <c r="K246" s="119">
        <v>36.44</v>
      </c>
      <c r="L246" s="129">
        <v>3.4470853200347226E-5</v>
      </c>
      <c r="N246" s="118" t="s">
        <v>678</v>
      </c>
      <c r="O246" s="116" t="s">
        <v>29</v>
      </c>
    </row>
    <row r="247" spans="1:15" ht="24" customHeight="1" x14ac:dyDescent="0.2">
      <c r="A247" s="116" t="s">
        <v>680</v>
      </c>
      <c r="B247" s="116" t="s">
        <v>682</v>
      </c>
      <c r="C247" s="117" t="s">
        <v>61</v>
      </c>
      <c r="D247" s="118">
        <v>4</v>
      </c>
      <c r="E247" s="118"/>
      <c r="F247" s="119">
        <v>5.49</v>
      </c>
      <c r="G247" s="119">
        <v>17.14</v>
      </c>
      <c r="H247" s="119">
        <v>22.63</v>
      </c>
      <c r="I247" s="119">
        <v>21.96</v>
      </c>
      <c r="J247" s="119">
        <v>68.56</v>
      </c>
      <c r="K247" s="119">
        <v>90.52</v>
      </c>
      <c r="L247" s="129">
        <v>8.5628475073969016E-5</v>
      </c>
      <c r="N247" s="118" t="s">
        <v>681</v>
      </c>
      <c r="O247" s="116" t="s">
        <v>29</v>
      </c>
    </row>
    <row r="248" spans="1:15" ht="24" customHeight="1" x14ac:dyDescent="0.2">
      <c r="A248" s="116" t="s">
        <v>683</v>
      </c>
      <c r="B248" s="116" t="s">
        <v>685</v>
      </c>
      <c r="C248" s="117" t="s">
        <v>61</v>
      </c>
      <c r="D248" s="118">
        <v>1</v>
      </c>
      <c r="E248" s="118"/>
      <c r="F248" s="119">
        <v>5.49</v>
      </c>
      <c r="G248" s="119">
        <v>19.649999999999999</v>
      </c>
      <c r="H248" s="119">
        <v>25.14</v>
      </c>
      <c r="I248" s="119">
        <v>5.49</v>
      </c>
      <c r="J248" s="119">
        <v>19.649999999999999</v>
      </c>
      <c r="K248" s="119">
        <v>25.14</v>
      </c>
      <c r="L248" s="129">
        <v>2.3781483245245043E-5</v>
      </c>
      <c r="N248" s="118" t="s">
        <v>684</v>
      </c>
      <c r="O248" s="116" t="s">
        <v>29</v>
      </c>
    </row>
    <row r="249" spans="1:15" ht="24" customHeight="1" x14ac:dyDescent="0.2">
      <c r="A249" s="116" t="s">
        <v>686</v>
      </c>
      <c r="B249" s="116" t="s">
        <v>688</v>
      </c>
      <c r="C249" s="117" t="s">
        <v>61</v>
      </c>
      <c r="D249" s="118">
        <v>4</v>
      </c>
      <c r="E249" s="118"/>
      <c r="F249" s="119">
        <v>4.12</v>
      </c>
      <c r="G249" s="119">
        <v>9.49</v>
      </c>
      <c r="H249" s="119">
        <v>13.61</v>
      </c>
      <c r="I249" s="119">
        <v>16.48</v>
      </c>
      <c r="J249" s="119">
        <v>37.96</v>
      </c>
      <c r="K249" s="119">
        <v>54.44</v>
      </c>
      <c r="L249" s="129">
        <v>5.1498168173076377E-5</v>
      </c>
      <c r="N249" s="118" t="s">
        <v>687</v>
      </c>
      <c r="O249" s="116" t="s">
        <v>29</v>
      </c>
    </row>
    <row r="250" spans="1:15" ht="24" customHeight="1" x14ac:dyDescent="0.2">
      <c r="A250" s="116" t="s">
        <v>689</v>
      </c>
      <c r="B250" s="116" t="s">
        <v>691</v>
      </c>
      <c r="C250" s="117" t="s">
        <v>61</v>
      </c>
      <c r="D250" s="118">
        <v>3</v>
      </c>
      <c r="E250" s="118"/>
      <c r="F250" s="119">
        <v>5.75</v>
      </c>
      <c r="G250" s="119">
        <v>19.940000000000001</v>
      </c>
      <c r="H250" s="119">
        <v>25.69</v>
      </c>
      <c r="I250" s="119">
        <v>17.25</v>
      </c>
      <c r="J250" s="119">
        <v>59.82</v>
      </c>
      <c r="K250" s="119">
        <v>77.069999999999993</v>
      </c>
      <c r="L250" s="129">
        <v>7.2905286941568631E-5</v>
      </c>
      <c r="N250" s="118" t="s">
        <v>690</v>
      </c>
      <c r="O250" s="116" t="s">
        <v>29</v>
      </c>
    </row>
    <row r="251" spans="1:15" ht="26.1" customHeight="1" x14ac:dyDescent="0.2">
      <c r="A251" s="116" t="s">
        <v>692</v>
      </c>
      <c r="B251" s="116" t="s">
        <v>694</v>
      </c>
      <c r="C251" s="117" t="s">
        <v>61</v>
      </c>
      <c r="D251" s="118">
        <v>3</v>
      </c>
      <c r="E251" s="118"/>
      <c r="F251" s="119">
        <v>12.65</v>
      </c>
      <c r="G251" s="119">
        <v>48.64</v>
      </c>
      <c r="H251" s="119">
        <v>61.29</v>
      </c>
      <c r="I251" s="119">
        <v>37.950000000000003</v>
      </c>
      <c r="J251" s="119">
        <v>145.91999999999999</v>
      </c>
      <c r="K251" s="119">
        <v>183.87</v>
      </c>
      <c r="L251" s="129">
        <v>1.7393402244642823E-4</v>
      </c>
      <c r="N251" s="118" t="s">
        <v>693</v>
      </c>
      <c r="O251" s="116" t="s">
        <v>29</v>
      </c>
    </row>
    <row r="252" spans="1:15" ht="26.1" customHeight="1" x14ac:dyDescent="0.2">
      <c r="A252" s="116" t="s">
        <v>695</v>
      </c>
      <c r="B252" s="116" t="s">
        <v>697</v>
      </c>
      <c r="C252" s="117" t="s">
        <v>61</v>
      </c>
      <c r="D252" s="118">
        <v>2</v>
      </c>
      <c r="E252" s="118"/>
      <c r="F252" s="119">
        <v>11.92</v>
      </c>
      <c r="G252" s="119">
        <v>29.82</v>
      </c>
      <c r="H252" s="119">
        <v>41.74</v>
      </c>
      <c r="I252" s="119">
        <v>23.84</v>
      </c>
      <c r="J252" s="119">
        <v>59.64</v>
      </c>
      <c r="K252" s="119">
        <v>83.48</v>
      </c>
      <c r="L252" s="129">
        <v>7.8968902995746069E-5</v>
      </c>
      <c r="N252" s="118" t="s">
        <v>696</v>
      </c>
      <c r="O252" s="116" t="s">
        <v>29</v>
      </c>
    </row>
    <row r="253" spans="1:15" ht="39" customHeight="1" x14ac:dyDescent="0.2">
      <c r="A253" s="116" t="s">
        <v>698</v>
      </c>
      <c r="B253" s="116" t="s">
        <v>700</v>
      </c>
      <c r="C253" s="117" t="s">
        <v>61</v>
      </c>
      <c r="D253" s="118">
        <v>1</v>
      </c>
      <c r="E253" s="118"/>
      <c r="F253" s="119">
        <v>8.69</v>
      </c>
      <c r="G253" s="119">
        <v>341.86</v>
      </c>
      <c r="H253" s="119">
        <v>350.55</v>
      </c>
      <c r="I253" s="119">
        <v>8.69</v>
      </c>
      <c r="J253" s="119">
        <v>341.86</v>
      </c>
      <c r="K253" s="119">
        <v>350.55</v>
      </c>
      <c r="L253" s="129">
        <v>3.3160695909390013E-4</v>
      </c>
      <c r="N253" s="118" t="s">
        <v>699</v>
      </c>
      <c r="O253" s="116" t="s">
        <v>29</v>
      </c>
    </row>
    <row r="254" spans="1:15" ht="24" customHeight="1" x14ac:dyDescent="0.2">
      <c r="A254" s="116" t="s">
        <v>701</v>
      </c>
      <c r="B254" s="116" t="s">
        <v>703</v>
      </c>
      <c r="C254" s="117" t="s">
        <v>149</v>
      </c>
      <c r="D254" s="118">
        <v>36</v>
      </c>
      <c r="E254" s="118"/>
      <c r="F254" s="119">
        <v>13.29</v>
      </c>
      <c r="G254" s="119">
        <v>21.67</v>
      </c>
      <c r="H254" s="119">
        <v>34.96</v>
      </c>
      <c r="I254" s="119">
        <v>478.44</v>
      </c>
      <c r="J254" s="119">
        <v>780.12</v>
      </c>
      <c r="K254" s="119">
        <v>1258.56</v>
      </c>
      <c r="L254" s="129">
        <v>1.1905498628932219E-3</v>
      </c>
      <c r="N254" s="118" t="s">
        <v>702</v>
      </c>
      <c r="O254" s="116" t="s">
        <v>29</v>
      </c>
    </row>
    <row r="255" spans="1:15" ht="24" customHeight="1" x14ac:dyDescent="0.2">
      <c r="A255" s="116" t="s">
        <v>704</v>
      </c>
      <c r="B255" s="116" t="s">
        <v>706</v>
      </c>
      <c r="C255" s="117" t="s">
        <v>149</v>
      </c>
      <c r="D255" s="118">
        <v>12</v>
      </c>
      <c r="E255" s="118"/>
      <c r="F255" s="119">
        <v>8.76</v>
      </c>
      <c r="G255" s="119">
        <v>10.54</v>
      </c>
      <c r="H255" s="119">
        <v>19.3</v>
      </c>
      <c r="I255" s="119">
        <v>105.12</v>
      </c>
      <c r="J255" s="119">
        <v>126.48</v>
      </c>
      <c r="K255" s="119">
        <v>231.6</v>
      </c>
      <c r="L255" s="129">
        <v>2.1908478598244835E-4</v>
      </c>
      <c r="N255" s="118" t="s">
        <v>705</v>
      </c>
      <c r="O255" s="116" t="s">
        <v>29</v>
      </c>
    </row>
    <row r="256" spans="1:15" ht="24" customHeight="1" x14ac:dyDescent="0.2">
      <c r="A256" s="116" t="s">
        <v>707</v>
      </c>
      <c r="B256" s="116" t="s">
        <v>709</v>
      </c>
      <c r="C256" s="117" t="s">
        <v>149</v>
      </c>
      <c r="D256" s="118">
        <v>12</v>
      </c>
      <c r="E256" s="118"/>
      <c r="F256" s="119">
        <v>9.51</v>
      </c>
      <c r="G256" s="119">
        <v>15.61</v>
      </c>
      <c r="H256" s="119">
        <v>25.12</v>
      </c>
      <c r="I256" s="119">
        <v>114.12</v>
      </c>
      <c r="J256" s="119">
        <v>187.32</v>
      </c>
      <c r="K256" s="119">
        <v>301.44</v>
      </c>
      <c r="L256" s="129">
        <v>2.8515076807663747E-4</v>
      </c>
      <c r="N256" s="118" t="s">
        <v>708</v>
      </c>
      <c r="O256" s="116" t="s">
        <v>29</v>
      </c>
    </row>
    <row r="257" spans="1:15" ht="24" customHeight="1" x14ac:dyDescent="0.2">
      <c r="A257" s="116" t="s">
        <v>710</v>
      </c>
      <c r="B257" s="116" t="s">
        <v>712</v>
      </c>
      <c r="C257" s="117" t="s">
        <v>149</v>
      </c>
      <c r="D257" s="118">
        <v>3</v>
      </c>
      <c r="E257" s="118"/>
      <c r="F257" s="119">
        <v>11.4</v>
      </c>
      <c r="G257" s="119">
        <v>20.11</v>
      </c>
      <c r="H257" s="119">
        <v>31.51</v>
      </c>
      <c r="I257" s="119">
        <v>34.200000000000003</v>
      </c>
      <c r="J257" s="119">
        <v>60.33</v>
      </c>
      <c r="K257" s="119">
        <v>94.53</v>
      </c>
      <c r="L257" s="129">
        <v>8.9421782465115904E-5</v>
      </c>
      <c r="N257" s="118" t="s">
        <v>711</v>
      </c>
      <c r="O257" s="116" t="s">
        <v>29</v>
      </c>
    </row>
    <row r="258" spans="1:15" ht="26.1" customHeight="1" x14ac:dyDescent="0.2">
      <c r="A258" s="116" t="s">
        <v>713</v>
      </c>
      <c r="B258" s="116" t="s">
        <v>715</v>
      </c>
      <c r="C258" s="117" t="s">
        <v>357</v>
      </c>
      <c r="D258" s="118">
        <v>4</v>
      </c>
      <c r="E258" s="118"/>
      <c r="F258" s="119">
        <v>217.79</v>
      </c>
      <c r="G258" s="119">
        <v>171.36</v>
      </c>
      <c r="H258" s="119">
        <v>389.15</v>
      </c>
      <c r="I258" s="119">
        <v>871.16</v>
      </c>
      <c r="J258" s="119">
        <v>685.44</v>
      </c>
      <c r="K258" s="119">
        <v>1556.6</v>
      </c>
      <c r="L258" s="129">
        <v>1.4724843603638993E-3</v>
      </c>
      <c r="N258" s="118" t="s">
        <v>714</v>
      </c>
      <c r="O258" s="116" t="s">
        <v>24</v>
      </c>
    </row>
    <row r="259" spans="1:15" ht="26.1" customHeight="1" x14ac:dyDescent="0.2">
      <c r="A259" s="116" t="s">
        <v>716</v>
      </c>
      <c r="B259" s="116" t="s">
        <v>718</v>
      </c>
      <c r="C259" s="117" t="s">
        <v>61</v>
      </c>
      <c r="D259" s="118">
        <v>3</v>
      </c>
      <c r="E259" s="118"/>
      <c r="F259" s="119">
        <v>2.52</v>
      </c>
      <c r="G259" s="119">
        <v>4.08</v>
      </c>
      <c r="H259" s="119">
        <v>6.6</v>
      </c>
      <c r="I259" s="119">
        <v>7.56</v>
      </c>
      <c r="J259" s="119">
        <v>12.24</v>
      </c>
      <c r="K259" s="119">
        <v>19.8</v>
      </c>
      <c r="L259" s="129">
        <v>1.8730046470002063E-5</v>
      </c>
      <c r="N259" s="118" t="s">
        <v>717</v>
      </c>
      <c r="O259" s="116" t="s">
        <v>29</v>
      </c>
    </row>
    <row r="260" spans="1:15" ht="26.1" customHeight="1" x14ac:dyDescent="0.2">
      <c r="A260" s="116" t="s">
        <v>719</v>
      </c>
      <c r="B260" s="116" t="s">
        <v>721</v>
      </c>
      <c r="C260" s="117" t="s">
        <v>61</v>
      </c>
      <c r="D260" s="118">
        <v>3</v>
      </c>
      <c r="E260" s="118"/>
      <c r="F260" s="119">
        <v>2.74</v>
      </c>
      <c r="G260" s="119">
        <v>5.66</v>
      </c>
      <c r="H260" s="119">
        <v>8.4</v>
      </c>
      <c r="I260" s="119">
        <v>8.2200000000000006</v>
      </c>
      <c r="J260" s="119">
        <v>16.98</v>
      </c>
      <c r="K260" s="119">
        <v>25.2</v>
      </c>
      <c r="L260" s="129">
        <v>2.3838240961820807E-5</v>
      </c>
      <c r="N260" s="118" t="s">
        <v>720</v>
      </c>
      <c r="O260" s="116" t="s">
        <v>29</v>
      </c>
    </row>
    <row r="261" spans="1:15" ht="26.1" customHeight="1" x14ac:dyDescent="0.2">
      <c r="A261" s="116" t="s">
        <v>722</v>
      </c>
      <c r="B261" s="116" t="s">
        <v>724</v>
      </c>
      <c r="C261" s="117" t="s">
        <v>61</v>
      </c>
      <c r="D261" s="118">
        <v>4</v>
      </c>
      <c r="E261" s="118"/>
      <c r="F261" s="119">
        <v>3.83</v>
      </c>
      <c r="G261" s="119">
        <v>12.18</v>
      </c>
      <c r="H261" s="119">
        <v>16.010000000000002</v>
      </c>
      <c r="I261" s="119">
        <v>15.32</v>
      </c>
      <c r="J261" s="119">
        <v>48.72</v>
      </c>
      <c r="K261" s="119">
        <v>64.040000000000006</v>
      </c>
      <c r="L261" s="129">
        <v>6.057940282519859E-5</v>
      </c>
      <c r="N261" s="118" t="s">
        <v>723</v>
      </c>
      <c r="O261" s="116" t="s">
        <v>29</v>
      </c>
    </row>
    <row r="262" spans="1:15" ht="26.1" customHeight="1" x14ac:dyDescent="0.2">
      <c r="A262" s="120" t="s">
        <v>725</v>
      </c>
      <c r="B262" s="120" t="s">
        <v>1266</v>
      </c>
      <c r="C262" s="121" t="s">
        <v>61</v>
      </c>
      <c r="D262" s="122">
        <v>4</v>
      </c>
      <c r="E262" s="122"/>
      <c r="F262" s="123">
        <v>0</v>
      </c>
      <c r="G262" s="123">
        <v>231.78</v>
      </c>
      <c r="H262" s="123">
        <v>231.78</v>
      </c>
      <c r="I262" s="123">
        <v>0</v>
      </c>
      <c r="J262" s="123">
        <v>927.12</v>
      </c>
      <c r="K262" s="123">
        <v>927.12</v>
      </c>
      <c r="L262" s="130">
        <v>8.7702023652870261E-4</v>
      </c>
      <c r="N262" s="122" t="s">
        <v>726</v>
      </c>
      <c r="O262" s="120" t="s">
        <v>29</v>
      </c>
    </row>
    <row r="263" spans="1:15" ht="24" customHeight="1" x14ac:dyDescent="0.2">
      <c r="A263" s="114" t="s">
        <v>727</v>
      </c>
      <c r="B263" s="114" t="s">
        <v>728</v>
      </c>
      <c r="C263" s="114"/>
      <c r="D263" s="115"/>
      <c r="E263" s="115"/>
      <c r="F263" s="114"/>
      <c r="G263" s="114"/>
      <c r="H263" s="114"/>
      <c r="I263" s="114"/>
      <c r="J263" s="114"/>
      <c r="K263" s="127">
        <v>20922.599999999999</v>
      </c>
      <c r="L263" s="128">
        <v>1.9791983347134601E-2</v>
      </c>
      <c r="N263" s="114"/>
      <c r="O263" s="114"/>
    </row>
    <row r="264" spans="1:15" ht="39" customHeight="1" x14ac:dyDescent="0.2">
      <c r="A264" s="116" t="s">
        <v>729</v>
      </c>
      <c r="B264" s="116" t="s">
        <v>731</v>
      </c>
      <c r="C264" s="117" t="s">
        <v>42</v>
      </c>
      <c r="D264" s="118">
        <v>0</v>
      </c>
      <c r="E264" s="118"/>
      <c r="F264" s="119">
        <v>18.79</v>
      </c>
      <c r="G264" s="119">
        <v>35.72</v>
      </c>
      <c r="H264" s="119">
        <v>54.51</v>
      </c>
      <c r="I264" s="119">
        <v>0</v>
      </c>
      <c r="J264" s="119">
        <v>0</v>
      </c>
      <c r="K264" s="119">
        <v>0</v>
      </c>
      <c r="L264" s="129">
        <v>0</v>
      </c>
      <c r="N264" s="118" t="s">
        <v>730</v>
      </c>
      <c r="O264" s="116" t="s">
        <v>36</v>
      </c>
    </row>
    <row r="265" spans="1:15" ht="26.1" customHeight="1" x14ac:dyDescent="0.2">
      <c r="A265" s="116" t="s">
        <v>732</v>
      </c>
      <c r="B265" s="116" t="s">
        <v>734</v>
      </c>
      <c r="C265" s="117" t="s">
        <v>149</v>
      </c>
      <c r="D265" s="118">
        <v>25</v>
      </c>
      <c r="E265" s="118"/>
      <c r="F265" s="119">
        <v>2.08</v>
      </c>
      <c r="G265" s="119">
        <v>18.440000000000001</v>
      </c>
      <c r="H265" s="119">
        <v>20.52</v>
      </c>
      <c r="I265" s="119">
        <v>52</v>
      </c>
      <c r="J265" s="119">
        <v>461</v>
      </c>
      <c r="K265" s="119">
        <v>513</v>
      </c>
      <c r="L265" s="129">
        <v>4.8527847672278067E-4</v>
      </c>
      <c r="N265" s="118" t="s">
        <v>733</v>
      </c>
      <c r="O265" s="116" t="s">
        <v>29</v>
      </c>
    </row>
    <row r="266" spans="1:15" ht="51.95" customHeight="1" x14ac:dyDescent="0.2">
      <c r="A266" s="116" t="s">
        <v>735</v>
      </c>
      <c r="B266" s="116" t="s">
        <v>736</v>
      </c>
      <c r="C266" s="117" t="s">
        <v>42</v>
      </c>
      <c r="D266" s="118">
        <v>23.52</v>
      </c>
      <c r="E266" s="118"/>
      <c r="F266" s="119">
        <v>38.9</v>
      </c>
      <c r="G266" s="119">
        <v>45.88</v>
      </c>
      <c r="H266" s="119">
        <v>84.78</v>
      </c>
      <c r="I266" s="119">
        <v>914.92</v>
      </c>
      <c r="J266" s="119">
        <v>1079.0999999999999</v>
      </c>
      <c r="K266" s="119">
        <v>1994.02</v>
      </c>
      <c r="L266" s="129">
        <v>1.8862670334400763E-3</v>
      </c>
      <c r="N266" s="118" t="s">
        <v>143</v>
      </c>
      <c r="O266" s="116" t="s">
        <v>29</v>
      </c>
    </row>
    <row r="267" spans="1:15" ht="39" customHeight="1" x14ac:dyDescent="0.2">
      <c r="A267" s="116" t="s">
        <v>737</v>
      </c>
      <c r="B267" s="116" t="s">
        <v>739</v>
      </c>
      <c r="C267" s="117" t="s">
        <v>45</v>
      </c>
      <c r="D267" s="118">
        <v>1</v>
      </c>
      <c r="E267" s="118"/>
      <c r="F267" s="119">
        <v>1320.21</v>
      </c>
      <c r="G267" s="119">
        <v>2170.88</v>
      </c>
      <c r="H267" s="119">
        <v>3491.09</v>
      </c>
      <c r="I267" s="119">
        <v>1320.21</v>
      </c>
      <c r="J267" s="119">
        <v>2170.88</v>
      </c>
      <c r="K267" s="119">
        <v>3491.09</v>
      </c>
      <c r="L267" s="129">
        <v>3.3024382793413886E-3</v>
      </c>
      <c r="N267" s="118" t="s">
        <v>738</v>
      </c>
      <c r="O267" s="116" t="s">
        <v>36</v>
      </c>
    </row>
    <row r="268" spans="1:15" ht="39" customHeight="1" x14ac:dyDescent="0.2">
      <c r="A268" s="116" t="s">
        <v>740</v>
      </c>
      <c r="B268" s="116" t="s">
        <v>742</v>
      </c>
      <c r="C268" s="117" t="s">
        <v>45</v>
      </c>
      <c r="D268" s="118">
        <v>1</v>
      </c>
      <c r="E268" s="118"/>
      <c r="F268" s="119">
        <v>0</v>
      </c>
      <c r="G268" s="119">
        <v>213.95</v>
      </c>
      <c r="H268" s="119">
        <v>213.95</v>
      </c>
      <c r="I268" s="119">
        <v>0</v>
      </c>
      <c r="J268" s="119">
        <v>213.95</v>
      </c>
      <c r="K268" s="119">
        <v>213.95</v>
      </c>
      <c r="L268" s="129">
        <v>2.023885576897445E-4</v>
      </c>
      <c r="N268" s="118" t="s">
        <v>741</v>
      </c>
      <c r="O268" s="116" t="s">
        <v>36</v>
      </c>
    </row>
    <row r="269" spans="1:15" ht="26.1" customHeight="1" x14ac:dyDescent="0.2">
      <c r="A269" s="116" t="s">
        <v>743</v>
      </c>
      <c r="B269" s="116" t="s">
        <v>745</v>
      </c>
      <c r="C269" s="117" t="s">
        <v>42</v>
      </c>
      <c r="D269" s="118">
        <v>58.8</v>
      </c>
      <c r="E269" s="118"/>
      <c r="F269" s="119">
        <v>10.47</v>
      </c>
      <c r="G269" s="119">
        <v>16.010000000000002</v>
      </c>
      <c r="H269" s="119">
        <v>26.48</v>
      </c>
      <c r="I269" s="119">
        <v>615.63</v>
      </c>
      <c r="J269" s="119">
        <v>941.39</v>
      </c>
      <c r="K269" s="119">
        <v>1557.02</v>
      </c>
      <c r="L269" s="129">
        <v>1.4728816643799299E-3</v>
      </c>
      <c r="N269" s="118" t="s">
        <v>744</v>
      </c>
      <c r="O269" s="116" t="s">
        <v>36</v>
      </c>
    </row>
    <row r="270" spans="1:15" ht="24" customHeight="1" x14ac:dyDescent="0.2">
      <c r="A270" s="116" t="s">
        <v>746</v>
      </c>
      <c r="B270" s="116" t="s">
        <v>265</v>
      </c>
      <c r="C270" s="117" t="s">
        <v>42</v>
      </c>
      <c r="D270" s="118">
        <v>58.8</v>
      </c>
      <c r="E270" s="118"/>
      <c r="F270" s="119">
        <v>1.97</v>
      </c>
      <c r="G270" s="119">
        <v>2.42</v>
      </c>
      <c r="H270" s="119">
        <v>4.3899999999999997</v>
      </c>
      <c r="I270" s="119">
        <v>115.83</v>
      </c>
      <c r="J270" s="119">
        <v>142.30000000000001</v>
      </c>
      <c r="K270" s="119">
        <v>258.13</v>
      </c>
      <c r="L270" s="129">
        <v>2.4418115632836524E-4</v>
      </c>
      <c r="N270" s="118" t="s">
        <v>264</v>
      </c>
      <c r="O270" s="116" t="s">
        <v>29</v>
      </c>
    </row>
    <row r="271" spans="1:15" ht="26.1" customHeight="1" x14ac:dyDescent="0.2">
      <c r="A271" s="116" t="s">
        <v>747</v>
      </c>
      <c r="B271" s="116" t="s">
        <v>749</v>
      </c>
      <c r="C271" s="117" t="s">
        <v>61</v>
      </c>
      <c r="D271" s="118">
        <v>20</v>
      </c>
      <c r="E271" s="118"/>
      <c r="F271" s="119">
        <v>14.08</v>
      </c>
      <c r="G271" s="119">
        <v>219.93</v>
      </c>
      <c r="H271" s="119">
        <v>234.01</v>
      </c>
      <c r="I271" s="119">
        <v>281.60000000000002</v>
      </c>
      <c r="J271" s="119">
        <v>4398.6000000000004</v>
      </c>
      <c r="K271" s="119">
        <v>4680.2</v>
      </c>
      <c r="L271" s="129">
        <v>4.4272910852981642E-3</v>
      </c>
      <c r="N271" s="118" t="s">
        <v>748</v>
      </c>
      <c r="O271" s="116" t="s">
        <v>36</v>
      </c>
    </row>
    <row r="272" spans="1:15" ht="24" customHeight="1" x14ac:dyDescent="0.2">
      <c r="A272" s="116" t="s">
        <v>750</v>
      </c>
      <c r="B272" s="116" t="s">
        <v>752</v>
      </c>
      <c r="C272" s="117" t="s">
        <v>61</v>
      </c>
      <c r="D272" s="118">
        <v>2</v>
      </c>
      <c r="E272" s="118"/>
      <c r="F272" s="119">
        <v>18.79</v>
      </c>
      <c r="G272" s="119">
        <v>321.54000000000002</v>
      </c>
      <c r="H272" s="119">
        <v>340.33</v>
      </c>
      <c r="I272" s="119">
        <v>37.58</v>
      </c>
      <c r="J272" s="119">
        <v>643.08000000000004</v>
      </c>
      <c r="K272" s="119">
        <v>680.66</v>
      </c>
      <c r="L272" s="129">
        <v>6.4387845607432334E-4</v>
      </c>
      <c r="N272" s="118" t="s">
        <v>751</v>
      </c>
      <c r="O272" s="116" t="s">
        <v>36</v>
      </c>
    </row>
    <row r="273" spans="1:15" ht="26.1" customHeight="1" x14ac:dyDescent="0.2">
      <c r="A273" s="116" t="s">
        <v>753</v>
      </c>
      <c r="B273" s="116" t="s">
        <v>755</v>
      </c>
      <c r="C273" s="117" t="s">
        <v>149</v>
      </c>
      <c r="D273" s="118">
        <v>30</v>
      </c>
      <c r="E273" s="118"/>
      <c r="F273" s="119">
        <v>2.86</v>
      </c>
      <c r="G273" s="119">
        <v>152.16</v>
      </c>
      <c r="H273" s="119">
        <v>155.02000000000001</v>
      </c>
      <c r="I273" s="119">
        <v>85.8</v>
      </c>
      <c r="J273" s="119">
        <v>4564.8</v>
      </c>
      <c r="K273" s="119">
        <v>4650.6000000000004</v>
      </c>
      <c r="L273" s="129">
        <v>4.3992906117874542E-3</v>
      </c>
      <c r="N273" s="118" t="s">
        <v>754</v>
      </c>
      <c r="O273" s="116" t="s">
        <v>36</v>
      </c>
    </row>
    <row r="274" spans="1:15" ht="26.1" customHeight="1" x14ac:dyDescent="0.2">
      <c r="A274" s="116" t="s">
        <v>756</v>
      </c>
      <c r="B274" s="116" t="s">
        <v>758</v>
      </c>
      <c r="C274" s="117" t="s">
        <v>26</v>
      </c>
      <c r="D274" s="118">
        <v>1</v>
      </c>
      <c r="E274" s="118"/>
      <c r="F274" s="119">
        <v>44.66</v>
      </c>
      <c r="G274" s="119">
        <v>23.22</v>
      </c>
      <c r="H274" s="119">
        <v>67.88</v>
      </c>
      <c r="I274" s="119">
        <v>44.66</v>
      </c>
      <c r="J274" s="119">
        <v>23.22</v>
      </c>
      <c r="K274" s="119">
        <v>67.88</v>
      </c>
      <c r="L274" s="129">
        <v>6.4211896686047475E-5</v>
      </c>
      <c r="N274" s="118" t="s">
        <v>757</v>
      </c>
      <c r="O274" s="116" t="s">
        <v>29</v>
      </c>
    </row>
    <row r="275" spans="1:15" ht="24" customHeight="1" x14ac:dyDescent="0.2">
      <c r="A275" s="116" t="s">
        <v>759</v>
      </c>
      <c r="B275" s="116" t="s">
        <v>761</v>
      </c>
      <c r="C275" s="117" t="s">
        <v>26</v>
      </c>
      <c r="D275" s="118">
        <v>1</v>
      </c>
      <c r="E275" s="118"/>
      <c r="F275" s="119">
        <v>14.89</v>
      </c>
      <c r="G275" s="119">
        <v>10.49</v>
      </c>
      <c r="H275" s="119">
        <v>25.38</v>
      </c>
      <c r="I275" s="119">
        <v>14.89</v>
      </c>
      <c r="J275" s="119">
        <v>10.49</v>
      </c>
      <c r="K275" s="119">
        <v>25.38</v>
      </c>
      <c r="L275" s="129">
        <v>2.4008514111548097E-5</v>
      </c>
      <c r="N275" s="118" t="s">
        <v>760</v>
      </c>
      <c r="O275" s="116" t="s">
        <v>29</v>
      </c>
    </row>
    <row r="276" spans="1:15" ht="26.1" customHeight="1" x14ac:dyDescent="0.2">
      <c r="A276" s="116" t="s">
        <v>762</v>
      </c>
      <c r="B276" s="116" t="s">
        <v>764</v>
      </c>
      <c r="C276" s="117" t="s">
        <v>61</v>
      </c>
      <c r="D276" s="118">
        <v>28</v>
      </c>
      <c r="E276" s="118"/>
      <c r="F276" s="119">
        <v>7.18</v>
      </c>
      <c r="G276" s="119">
        <v>57.27</v>
      </c>
      <c r="H276" s="119">
        <v>64.45</v>
      </c>
      <c r="I276" s="119">
        <v>201.04</v>
      </c>
      <c r="J276" s="119">
        <v>1603.56</v>
      </c>
      <c r="K276" s="119">
        <v>1804.6</v>
      </c>
      <c r="L276" s="129">
        <v>1.7070829222103898E-3</v>
      </c>
      <c r="N276" s="118" t="s">
        <v>763</v>
      </c>
      <c r="O276" s="116" t="s">
        <v>36</v>
      </c>
    </row>
    <row r="277" spans="1:15" ht="39" customHeight="1" x14ac:dyDescent="0.2">
      <c r="A277" s="116" t="s">
        <v>765</v>
      </c>
      <c r="B277" s="116" t="s">
        <v>767</v>
      </c>
      <c r="C277" s="117" t="s">
        <v>61</v>
      </c>
      <c r="D277" s="118">
        <v>1</v>
      </c>
      <c r="E277" s="118"/>
      <c r="F277" s="119">
        <v>191.24</v>
      </c>
      <c r="G277" s="119">
        <v>323.83999999999997</v>
      </c>
      <c r="H277" s="119">
        <v>515.08000000000004</v>
      </c>
      <c r="I277" s="119">
        <v>191.24</v>
      </c>
      <c r="J277" s="119">
        <v>323.83999999999997</v>
      </c>
      <c r="K277" s="119">
        <v>515.08000000000004</v>
      </c>
      <c r="L277" s="129">
        <v>4.8724607756407386E-4</v>
      </c>
      <c r="N277" s="118" t="s">
        <v>766</v>
      </c>
      <c r="O277" s="116" t="s">
        <v>29</v>
      </c>
    </row>
    <row r="278" spans="1:15" ht="26.1" customHeight="1" x14ac:dyDescent="0.2">
      <c r="A278" s="120" t="s">
        <v>768</v>
      </c>
      <c r="B278" s="120" t="s">
        <v>1267</v>
      </c>
      <c r="C278" s="121" t="s">
        <v>61</v>
      </c>
      <c r="D278" s="122">
        <v>1</v>
      </c>
      <c r="E278" s="122"/>
      <c r="F278" s="123">
        <v>0</v>
      </c>
      <c r="G278" s="123">
        <v>213.95</v>
      </c>
      <c r="H278" s="123">
        <v>213.95</v>
      </c>
      <c r="I278" s="123">
        <v>0</v>
      </c>
      <c r="J278" s="123">
        <v>213.95</v>
      </c>
      <c r="K278" s="123">
        <v>213.95</v>
      </c>
      <c r="L278" s="130">
        <v>2.023885576897445E-4</v>
      </c>
      <c r="N278" s="122" t="s">
        <v>769</v>
      </c>
      <c r="O278" s="120" t="s">
        <v>29</v>
      </c>
    </row>
    <row r="279" spans="1:15" ht="24" customHeight="1" x14ac:dyDescent="0.2">
      <c r="A279" s="120" t="s">
        <v>770</v>
      </c>
      <c r="B279" s="120" t="s">
        <v>1268</v>
      </c>
      <c r="C279" s="121" t="s">
        <v>61</v>
      </c>
      <c r="D279" s="122">
        <v>1</v>
      </c>
      <c r="E279" s="122"/>
      <c r="F279" s="123">
        <v>0</v>
      </c>
      <c r="G279" s="123">
        <v>7.04</v>
      </c>
      <c r="H279" s="123">
        <v>7.04</v>
      </c>
      <c r="I279" s="123">
        <v>0</v>
      </c>
      <c r="J279" s="123">
        <v>7.04</v>
      </c>
      <c r="K279" s="123">
        <v>7.04</v>
      </c>
      <c r="L279" s="130">
        <v>6.6595720782229555E-6</v>
      </c>
      <c r="N279" s="122" t="s">
        <v>771</v>
      </c>
      <c r="O279" s="120" t="s">
        <v>29</v>
      </c>
    </row>
    <row r="280" spans="1:15" ht="24" customHeight="1" x14ac:dyDescent="0.2">
      <c r="A280" s="120" t="s">
        <v>772</v>
      </c>
      <c r="B280" s="120" t="s">
        <v>774</v>
      </c>
      <c r="C280" s="121" t="s">
        <v>45</v>
      </c>
      <c r="D280" s="122">
        <v>2</v>
      </c>
      <c r="E280" s="122"/>
      <c r="F280" s="123">
        <v>0</v>
      </c>
      <c r="G280" s="123">
        <v>125</v>
      </c>
      <c r="H280" s="123">
        <v>125</v>
      </c>
      <c r="I280" s="123">
        <v>0</v>
      </c>
      <c r="J280" s="123">
        <v>250</v>
      </c>
      <c r="K280" s="123">
        <v>250</v>
      </c>
      <c r="L280" s="130">
        <v>2.3649048573234926E-4</v>
      </c>
      <c r="N280" s="122" t="s">
        <v>773</v>
      </c>
      <c r="O280" s="120" t="s">
        <v>36</v>
      </c>
    </row>
    <row r="281" spans="1:15" ht="24" customHeight="1" x14ac:dyDescent="0.2">
      <c r="A281" s="114" t="s">
        <v>775</v>
      </c>
      <c r="B281" s="114" t="s">
        <v>776</v>
      </c>
      <c r="C281" s="114"/>
      <c r="D281" s="115"/>
      <c r="E281" s="115"/>
      <c r="F281" s="114"/>
      <c r="G281" s="114"/>
      <c r="H281" s="114"/>
      <c r="I281" s="114"/>
      <c r="J281" s="114"/>
      <c r="K281" s="127">
        <v>102431</v>
      </c>
      <c r="L281" s="128">
        <v>9.6895827776201066E-2</v>
      </c>
      <c r="N281" s="114"/>
      <c r="O281" s="114"/>
    </row>
    <row r="282" spans="1:15" ht="24" customHeight="1" x14ac:dyDescent="0.2">
      <c r="A282" s="114" t="s">
        <v>777</v>
      </c>
      <c r="B282" s="114" t="s">
        <v>778</v>
      </c>
      <c r="C282" s="114"/>
      <c r="D282" s="115"/>
      <c r="E282" s="115"/>
      <c r="F282" s="114"/>
      <c r="G282" s="114"/>
      <c r="H282" s="114"/>
      <c r="I282" s="114"/>
      <c r="J282" s="114"/>
      <c r="K282" s="127">
        <v>2605.4</v>
      </c>
      <c r="L282" s="128">
        <v>2.4646092461082509E-3</v>
      </c>
      <c r="N282" s="114"/>
      <c r="O282" s="114"/>
    </row>
    <row r="283" spans="1:15" ht="26.1" customHeight="1" x14ac:dyDescent="0.2">
      <c r="A283" s="116" t="s">
        <v>779</v>
      </c>
      <c r="B283" s="116" t="s">
        <v>781</v>
      </c>
      <c r="C283" s="117" t="s">
        <v>149</v>
      </c>
      <c r="D283" s="118">
        <v>4150</v>
      </c>
      <c r="E283" s="118"/>
      <c r="F283" s="119">
        <v>0.38</v>
      </c>
      <c r="G283" s="119">
        <v>0.17</v>
      </c>
      <c r="H283" s="119">
        <v>0.55000000000000004</v>
      </c>
      <c r="I283" s="119">
        <v>1577</v>
      </c>
      <c r="J283" s="119">
        <v>705.5</v>
      </c>
      <c r="K283" s="119">
        <v>2282.5</v>
      </c>
      <c r="L283" s="129">
        <v>2.1591581347363488E-3</v>
      </c>
      <c r="N283" s="118" t="s">
        <v>780</v>
      </c>
      <c r="O283" s="116" t="s">
        <v>29</v>
      </c>
    </row>
    <row r="284" spans="1:15" ht="26.1" customHeight="1" x14ac:dyDescent="0.2">
      <c r="A284" s="116" t="s">
        <v>782</v>
      </c>
      <c r="B284" s="116" t="s">
        <v>784</v>
      </c>
      <c r="C284" s="117" t="s">
        <v>61</v>
      </c>
      <c r="D284" s="118">
        <v>295</v>
      </c>
      <c r="E284" s="118"/>
      <c r="F284" s="119">
        <v>0.38</v>
      </c>
      <c r="G284" s="119">
        <v>0.17</v>
      </c>
      <c r="H284" s="119">
        <v>0.55000000000000004</v>
      </c>
      <c r="I284" s="119">
        <v>112.1</v>
      </c>
      <c r="J284" s="119">
        <v>50.15</v>
      </c>
      <c r="K284" s="119">
        <v>162.25</v>
      </c>
      <c r="L284" s="129">
        <v>1.5348232524029466E-4</v>
      </c>
      <c r="N284" s="118" t="s">
        <v>783</v>
      </c>
      <c r="O284" s="116" t="s">
        <v>29</v>
      </c>
    </row>
    <row r="285" spans="1:15" ht="26.1" customHeight="1" x14ac:dyDescent="0.2">
      <c r="A285" s="116" t="s">
        <v>785</v>
      </c>
      <c r="B285" s="116" t="s">
        <v>787</v>
      </c>
      <c r="C285" s="117" t="s">
        <v>61</v>
      </c>
      <c r="D285" s="118">
        <v>153</v>
      </c>
      <c r="E285" s="118"/>
      <c r="F285" s="119">
        <v>0.73</v>
      </c>
      <c r="G285" s="119">
        <v>0.32</v>
      </c>
      <c r="H285" s="119">
        <v>1.05</v>
      </c>
      <c r="I285" s="119">
        <v>111.69</v>
      </c>
      <c r="J285" s="119">
        <v>48.96</v>
      </c>
      <c r="K285" s="119">
        <v>160.65</v>
      </c>
      <c r="L285" s="129">
        <v>1.5196878613160764E-4</v>
      </c>
      <c r="N285" s="118" t="s">
        <v>786</v>
      </c>
      <c r="O285" s="116" t="s">
        <v>29</v>
      </c>
    </row>
    <row r="286" spans="1:15" ht="24" customHeight="1" x14ac:dyDescent="0.2">
      <c r="A286" s="114" t="s">
        <v>788</v>
      </c>
      <c r="B286" s="114" t="s">
        <v>789</v>
      </c>
      <c r="C286" s="114"/>
      <c r="D286" s="115"/>
      <c r="E286" s="115"/>
      <c r="F286" s="114"/>
      <c r="G286" s="114"/>
      <c r="H286" s="114"/>
      <c r="I286" s="114"/>
      <c r="J286" s="114"/>
      <c r="K286" s="127">
        <v>68027.05</v>
      </c>
      <c r="L286" s="128">
        <v>6.4351000389755234E-2</v>
      </c>
      <c r="N286" s="114"/>
      <c r="O286" s="114"/>
    </row>
    <row r="287" spans="1:15" ht="39" customHeight="1" x14ac:dyDescent="0.2">
      <c r="A287" s="116" t="s">
        <v>790</v>
      </c>
      <c r="B287" s="116" t="s">
        <v>792</v>
      </c>
      <c r="C287" s="117" t="s">
        <v>149</v>
      </c>
      <c r="D287" s="118">
        <v>404.7</v>
      </c>
      <c r="E287" s="118"/>
      <c r="F287" s="119">
        <v>0.91</v>
      </c>
      <c r="G287" s="119">
        <v>3.36</v>
      </c>
      <c r="H287" s="119">
        <v>4.2699999999999996</v>
      </c>
      <c r="I287" s="119">
        <v>368.27</v>
      </c>
      <c r="J287" s="119">
        <v>1359.79</v>
      </c>
      <c r="K287" s="119">
        <v>1728.06</v>
      </c>
      <c r="L287" s="129">
        <v>1.6346789950985739E-3</v>
      </c>
      <c r="N287" s="118" t="s">
        <v>791</v>
      </c>
      <c r="O287" s="116" t="s">
        <v>29</v>
      </c>
    </row>
    <row r="288" spans="1:15" ht="39" customHeight="1" x14ac:dyDescent="0.2">
      <c r="A288" s="116" t="s">
        <v>793</v>
      </c>
      <c r="B288" s="116" t="s">
        <v>794</v>
      </c>
      <c r="C288" s="117" t="s">
        <v>149</v>
      </c>
      <c r="D288" s="118">
        <v>100.54</v>
      </c>
      <c r="E288" s="118"/>
      <c r="F288" s="119">
        <v>0.91</v>
      </c>
      <c r="G288" s="119">
        <v>3.36</v>
      </c>
      <c r="H288" s="119">
        <v>4.2699999999999996</v>
      </c>
      <c r="I288" s="119">
        <v>91.49</v>
      </c>
      <c r="J288" s="119">
        <v>337.81</v>
      </c>
      <c r="K288" s="119">
        <v>429.3</v>
      </c>
      <c r="L288" s="129">
        <v>4.0610146209959017E-4</v>
      </c>
      <c r="N288" s="118" t="s">
        <v>791</v>
      </c>
      <c r="O288" s="116" t="s">
        <v>29</v>
      </c>
    </row>
    <row r="289" spans="1:15" ht="39" customHeight="1" x14ac:dyDescent="0.2">
      <c r="A289" s="116" t="s">
        <v>795</v>
      </c>
      <c r="B289" s="116" t="s">
        <v>796</v>
      </c>
      <c r="C289" s="117" t="s">
        <v>149</v>
      </c>
      <c r="D289" s="118">
        <v>69.739999999999995</v>
      </c>
      <c r="E289" s="118"/>
      <c r="F289" s="119">
        <v>0.91</v>
      </c>
      <c r="G289" s="119">
        <v>3.36</v>
      </c>
      <c r="H289" s="119">
        <v>4.2699999999999996</v>
      </c>
      <c r="I289" s="119">
        <v>63.46</v>
      </c>
      <c r="J289" s="119">
        <v>234.32</v>
      </c>
      <c r="K289" s="119">
        <v>297.77999999999997</v>
      </c>
      <c r="L289" s="129">
        <v>2.8168854736551586E-4</v>
      </c>
      <c r="N289" s="118" t="s">
        <v>791</v>
      </c>
      <c r="O289" s="116" t="s">
        <v>29</v>
      </c>
    </row>
    <row r="290" spans="1:15" ht="39" customHeight="1" x14ac:dyDescent="0.2">
      <c r="A290" s="116" t="s">
        <v>797</v>
      </c>
      <c r="B290" s="116" t="s">
        <v>798</v>
      </c>
      <c r="C290" s="117" t="s">
        <v>149</v>
      </c>
      <c r="D290" s="118">
        <v>172.66</v>
      </c>
      <c r="E290" s="118"/>
      <c r="F290" s="119">
        <v>0.91</v>
      </c>
      <c r="G290" s="119">
        <v>3.36</v>
      </c>
      <c r="H290" s="119">
        <v>4.2699999999999996</v>
      </c>
      <c r="I290" s="119">
        <v>157.12</v>
      </c>
      <c r="J290" s="119">
        <v>580.13</v>
      </c>
      <c r="K290" s="119">
        <v>737.25</v>
      </c>
      <c r="L290" s="129">
        <v>6.9741044242469798E-4</v>
      </c>
      <c r="N290" s="118" t="s">
        <v>791</v>
      </c>
      <c r="O290" s="116" t="s">
        <v>29</v>
      </c>
    </row>
    <row r="291" spans="1:15" ht="39" customHeight="1" x14ac:dyDescent="0.2">
      <c r="A291" s="116" t="s">
        <v>799</v>
      </c>
      <c r="B291" s="116" t="s">
        <v>800</v>
      </c>
      <c r="C291" s="117" t="s">
        <v>149</v>
      </c>
      <c r="D291" s="118">
        <v>234.42</v>
      </c>
      <c r="E291" s="118"/>
      <c r="F291" s="119">
        <v>0.91</v>
      </c>
      <c r="G291" s="119">
        <v>3.36</v>
      </c>
      <c r="H291" s="119">
        <v>4.2699999999999996</v>
      </c>
      <c r="I291" s="119">
        <v>213.32</v>
      </c>
      <c r="J291" s="119">
        <v>787.65</v>
      </c>
      <c r="K291" s="119">
        <v>1000.97</v>
      </c>
      <c r="L291" s="129">
        <v>9.4687952601403861E-4</v>
      </c>
      <c r="N291" s="118" t="s">
        <v>791</v>
      </c>
      <c r="O291" s="116" t="s">
        <v>29</v>
      </c>
    </row>
    <row r="292" spans="1:15" ht="39" customHeight="1" x14ac:dyDescent="0.2">
      <c r="A292" s="116" t="s">
        <v>801</v>
      </c>
      <c r="B292" s="116" t="s">
        <v>803</v>
      </c>
      <c r="C292" s="117" t="s">
        <v>149</v>
      </c>
      <c r="D292" s="118">
        <v>197.06</v>
      </c>
      <c r="E292" s="118"/>
      <c r="F292" s="119">
        <v>1.22</v>
      </c>
      <c r="G292" s="119">
        <v>5.0599999999999996</v>
      </c>
      <c r="H292" s="119">
        <v>6.28</v>
      </c>
      <c r="I292" s="119">
        <v>240.41</v>
      </c>
      <c r="J292" s="119">
        <v>997.12</v>
      </c>
      <c r="K292" s="119">
        <v>1237.53</v>
      </c>
      <c r="L292" s="129">
        <v>1.1706562832334167E-3</v>
      </c>
      <c r="N292" s="118" t="s">
        <v>802</v>
      </c>
      <c r="O292" s="116" t="s">
        <v>29</v>
      </c>
    </row>
    <row r="293" spans="1:15" ht="39" customHeight="1" x14ac:dyDescent="0.2">
      <c r="A293" s="116" t="s">
        <v>804</v>
      </c>
      <c r="B293" s="116" t="s">
        <v>805</v>
      </c>
      <c r="C293" s="117" t="s">
        <v>149</v>
      </c>
      <c r="D293" s="118">
        <v>48.68</v>
      </c>
      <c r="E293" s="118"/>
      <c r="F293" s="119">
        <v>1.22</v>
      </c>
      <c r="G293" s="119">
        <v>5.0599999999999996</v>
      </c>
      <c r="H293" s="119">
        <v>6.28</v>
      </c>
      <c r="I293" s="119">
        <v>59.38</v>
      </c>
      <c r="J293" s="119">
        <v>246.33</v>
      </c>
      <c r="K293" s="119">
        <v>305.70999999999998</v>
      </c>
      <c r="L293" s="129">
        <v>2.8919002557294598E-4</v>
      </c>
      <c r="N293" s="118" t="s">
        <v>802</v>
      </c>
      <c r="O293" s="116" t="s">
        <v>29</v>
      </c>
    </row>
    <row r="294" spans="1:15" ht="39" customHeight="1" x14ac:dyDescent="0.2">
      <c r="A294" s="116" t="s">
        <v>806</v>
      </c>
      <c r="B294" s="116" t="s">
        <v>807</v>
      </c>
      <c r="C294" s="117" t="s">
        <v>149</v>
      </c>
      <c r="D294" s="118">
        <v>73.739999999999995</v>
      </c>
      <c r="E294" s="118"/>
      <c r="F294" s="119">
        <v>1.22</v>
      </c>
      <c r="G294" s="119">
        <v>5.0599999999999996</v>
      </c>
      <c r="H294" s="119">
        <v>6.28</v>
      </c>
      <c r="I294" s="119">
        <v>89.96</v>
      </c>
      <c r="J294" s="119">
        <v>373.12</v>
      </c>
      <c r="K294" s="119">
        <v>463.08</v>
      </c>
      <c r="L294" s="129">
        <v>4.380560565317452E-4</v>
      </c>
      <c r="N294" s="118" t="s">
        <v>802</v>
      </c>
      <c r="O294" s="116" t="s">
        <v>29</v>
      </c>
    </row>
    <row r="295" spans="1:15" ht="39" customHeight="1" x14ac:dyDescent="0.2">
      <c r="A295" s="116" t="s">
        <v>808</v>
      </c>
      <c r="B295" s="116" t="s">
        <v>809</v>
      </c>
      <c r="C295" s="117" t="s">
        <v>149</v>
      </c>
      <c r="D295" s="118">
        <v>126.26</v>
      </c>
      <c r="E295" s="118"/>
      <c r="F295" s="119">
        <v>1.22</v>
      </c>
      <c r="G295" s="119">
        <v>5.0599999999999996</v>
      </c>
      <c r="H295" s="119">
        <v>6.28</v>
      </c>
      <c r="I295" s="119">
        <v>154.03</v>
      </c>
      <c r="J295" s="119">
        <v>638.88</v>
      </c>
      <c r="K295" s="119">
        <v>792.91</v>
      </c>
      <c r="L295" s="129">
        <v>7.5006268416814826E-4</v>
      </c>
      <c r="N295" s="118" t="s">
        <v>802</v>
      </c>
      <c r="O295" s="116" t="s">
        <v>29</v>
      </c>
    </row>
    <row r="296" spans="1:15" ht="39" customHeight="1" x14ac:dyDescent="0.2">
      <c r="A296" s="116" t="s">
        <v>810</v>
      </c>
      <c r="B296" s="116" t="s">
        <v>811</v>
      </c>
      <c r="C296" s="117" t="s">
        <v>149</v>
      </c>
      <c r="D296" s="118">
        <v>74.64</v>
      </c>
      <c r="E296" s="118"/>
      <c r="F296" s="119">
        <v>1.22</v>
      </c>
      <c r="G296" s="119">
        <v>5.0599999999999996</v>
      </c>
      <c r="H296" s="119">
        <v>6.28</v>
      </c>
      <c r="I296" s="119">
        <v>91.06</v>
      </c>
      <c r="J296" s="119">
        <v>377.67</v>
      </c>
      <c r="K296" s="119">
        <v>468.73</v>
      </c>
      <c r="L296" s="129">
        <v>4.4340074150929628E-4</v>
      </c>
      <c r="N296" s="118" t="s">
        <v>802</v>
      </c>
      <c r="O296" s="116" t="s">
        <v>29</v>
      </c>
    </row>
    <row r="297" spans="1:15" ht="39" customHeight="1" x14ac:dyDescent="0.2">
      <c r="A297" s="116" t="s">
        <v>812</v>
      </c>
      <c r="B297" s="116" t="s">
        <v>814</v>
      </c>
      <c r="C297" s="117" t="s">
        <v>149</v>
      </c>
      <c r="D297" s="118">
        <v>104.5</v>
      </c>
      <c r="E297" s="118"/>
      <c r="F297" s="119">
        <v>2.34</v>
      </c>
      <c r="G297" s="119">
        <v>11.85</v>
      </c>
      <c r="H297" s="119">
        <v>14.19</v>
      </c>
      <c r="I297" s="119">
        <v>244.53</v>
      </c>
      <c r="J297" s="119">
        <v>1238.32</v>
      </c>
      <c r="K297" s="119">
        <v>1482.85</v>
      </c>
      <c r="L297" s="129">
        <v>1.4027196670728563E-3</v>
      </c>
      <c r="N297" s="118" t="s">
        <v>813</v>
      </c>
      <c r="O297" s="116" t="s">
        <v>29</v>
      </c>
    </row>
    <row r="298" spans="1:15" ht="51.95" customHeight="1" x14ac:dyDescent="0.2">
      <c r="A298" s="116" t="s">
        <v>815</v>
      </c>
      <c r="B298" s="116" t="s">
        <v>817</v>
      </c>
      <c r="C298" s="117" t="s">
        <v>149</v>
      </c>
      <c r="D298" s="118">
        <v>12</v>
      </c>
      <c r="E298" s="118"/>
      <c r="F298" s="119">
        <v>2.11</v>
      </c>
      <c r="G298" s="119">
        <v>33.32</v>
      </c>
      <c r="H298" s="119">
        <v>35.43</v>
      </c>
      <c r="I298" s="119">
        <v>25.32</v>
      </c>
      <c r="J298" s="119">
        <v>399.84</v>
      </c>
      <c r="K298" s="119">
        <v>425.16</v>
      </c>
      <c r="L298" s="129">
        <v>4.0218517965586245E-4</v>
      </c>
      <c r="N298" s="118" t="s">
        <v>816</v>
      </c>
      <c r="O298" s="116" t="s">
        <v>29</v>
      </c>
    </row>
    <row r="299" spans="1:15" ht="26.1" customHeight="1" x14ac:dyDescent="0.2">
      <c r="A299" s="116" t="s">
        <v>818</v>
      </c>
      <c r="B299" s="116" t="s">
        <v>820</v>
      </c>
      <c r="C299" s="117" t="s">
        <v>61</v>
      </c>
      <c r="D299" s="118">
        <v>4</v>
      </c>
      <c r="E299" s="118"/>
      <c r="F299" s="119">
        <v>10.55</v>
      </c>
      <c r="G299" s="119">
        <v>25.63</v>
      </c>
      <c r="H299" s="119">
        <v>36.18</v>
      </c>
      <c r="I299" s="119">
        <v>42.2</v>
      </c>
      <c r="J299" s="119">
        <v>102.52</v>
      </c>
      <c r="K299" s="119">
        <v>144.72</v>
      </c>
      <c r="L299" s="129">
        <v>1.3689961238074234E-4</v>
      </c>
      <c r="N299" s="118" t="s">
        <v>819</v>
      </c>
      <c r="O299" s="116" t="s">
        <v>29</v>
      </c>
    </row>
    <row r="300" spans="1:15" ht="26.1" customHeight="1" x14ac:dyDescent="0.2">
      <c r="A300" s="116" t="s">
        <v>821</v>
      </c>
      <c r="B300" s="116" t="s">
        <v>823</v>
      </c>
      <c r="C300" s="117" t="s">
        <v>61</v>
      </c>
      <c r="D300" s="118">
        <v>97</v>
      </c>
      <c r="E300" s="118"/>
      <c r="F300" s="119">
        <v>9.4499999999999993</v>
      </c>
      <c r="G300" s="119">
        <v>14.3</v>
      </c>
      <c r="H300" s="119">
        <v>23.75</v>
      </c>
      <c r="I300" s="119">
        <v>916.65</v>
      </c>
      <c r="J300" s="119">
        <v>1387.1</v>
      </c>
      <c r="K300" s="119">
        <v>2303.75</v>
      </c>
      <c r="L300" s="129">
        <v>2.1792598260235983E-3</v>
      </c>
      <c r="N300" s="118" t="s">
        <v>822</v>
      </c>
      <c r="O300" s="116" t="s">
        <v>29</v>
      </c>
    </row>
    <row r="301" spans="1:15" ht="39" customHeight="1" x14ac:dyDescent="0.2">
      <c r="A301" s="116" t="s">
        <v>824</v>
      </c>
      <c r="B301" s="116" t="s">
        <v>826</v>
      </c>
      <c r="C301" s="117" t="s">
        <v>61</v>
      </c>
      <c r="D301" s="118">
        <v>4</v>
      </c>
      <c r="E301" s="118"/>
      <c r="F301" s="119">
        <v>9.4499999999999993</v>
      </c>
      <c r="G301" s="119">
        <v>16.21</v>
      </c>
      <c r="H301" s="119">
        <v>25.66</v>
      </c>
      <c r="I301" s="119">
        <v>37.799999999999997</v>
      </c>
      <c r="J301" s="119">
        <v>64.84</v>
      </c>
      <c r="K301" s="119">
        <v>102.64</v>
      </c>
      <c r="L301" s="129">
        <v>9.7093533822273319E-5</v>
      </c>
      <c r="N301" s="118" t="s">
        <v>825</v>
      </c>
      <c r="O301" s="116" t="s">
        <v>29</v>
      </c>
    </row>
    <row r="302" spans="1:15" ht="26.1" customHeight="1" x14ac:dyDescent="0.2">
      <c r="A302" s="116" t="s">
        <v>827</v>
      </c>
      <c r="B302" s="116" t="s">
        <v>829</v>
      </c>
      <c r="C302" s="117" t="s">
        <v>61</v>
      </c>
      <c r="D302" s="118">
        <v>3</v>
      </c>
      <c r="E302" s="118"/>
      <c r="F302" s="119">
        <v>7.16</v>
      </c>
      <c r="G302" s="119">
        <v>9.68</v>
      </c>
      <c r="H302" s="119">
        <v>16.84</v>
      </c>
      <c r="I302" s="119">
        <v>21.48</v>
      </c>
      <c r="J302" s="119">
        <v>29.04</v>
      </c>
      <c r="K302" s="119">
        <v>50.52</v>
      </c>
      <c r="L302" s="129">
        <v>4.778999735679314E-5</v>
      </c>
      <c r="N302" s="118" t="s">
        <v>828</v>
      </c>
      <c r="O302" s="116" t="s">
        <v>29</v>
      </c>
    </row>
    <row r="303" spans="1:15" ht="26.1" customHeight="1" x14ac:dyDescent="0.2">
      <c r="A303" s="116" t="s">
        <v>830</v>
      </c>
      <c r="B303" s="116" t="s">
        <v>832</v>
      </c>
      <c r="C303" s="117" t="s">
        <v>61</v>
      </c>
      <c r="D303" s="118">
        <v>1</v>
      </c>
      <c r="E303" s="118"/>
      <c r="F303" s="119">
        <v>293.8</v>
      </c>
      <c r="G303" s="119">
        <v>9550</v>
      </c>
      <c r="H303" s="119">
        <v>9843.7999999999993</v>
      </c>
      <c r="I303" s="119">
        <v>293.8</v>
      </c>
      <c r="J303" s="119">
        <v>9550</v>
      </c>
      <c r="K303" s="119">
        <v>9843.7999999999993</v>
      </c>
      <c r="L303" s="129">
        <v>9.3118601738083982E-3</v>
      </c>
      <c r="N303" s="118" t="s">
        <v>831</v>
      </c>
      <c r="O303" s="116" t="s">
        <v>36</v>
      </c>
    </row>
    <row r="304" spans="1:15" ht="51.95" customHeight="1" x14ac:dyDescent="0.2">
      <c r="A304" s="116" t="s">
        <v>833</v>
      </c>
      <c r="B304" s="116" t="s">
        <v>835</v>
      </c>
      <c r="C304" s="117" t="s">
        <v>61</v>
      </c>
      <c r="D304" s="118">
        <v>2</v>
      </c>
      <c r="E304" s="118"/>
      <c r="F304" s="119">
        <v>17.95</v>
      </c>
      <c r="G304" s="119">
        <v>492.1</v>
      </c>
      <c r="H304" s="119">
        <v>510.05</v>
      </c>
      <c r="I304" s="119">
        <v>35.9</v>
      </c>
      <c r="J304" s="119">
        <v>984.2</v>
      </c>
      <c r="K304" s="119">
        <v>1020.1</v>
      </c>
      <c r="L304" s="129">
        <v>9.6497577798227796E-4</v>
      </c>
      <c r="N304" s="118" t="s">
        <v>834</v>
      </c>
      <c r="O304" s="116" t="s">
        <v>29</v>
      </c>
    </row>
    <row r="305" spans="1:15" ht="51.95" customHeight="1" x14ac:dyDescent="0.2">
      <c r="A305" s="116" t="s">
        <v>836</v>
      </c>
      <c r="B305" s="116" t="s">
        <v>838</v>
      </c>
      <c r="C305" s="117" t="s">
        <v>61</v>
      </c>
      <c r="D305" s="118">
        <v>1</v>
      </c>
      <c r="E305" s="118"/>
      <c r="F305" s="119">
        <v>21.87</v>
      </c>
      <c r="G305" s="119">
        <v>863.93</v>
      </c>
      <c r="H305" s="119">
        <v>885.8</v>
      </c>
      <c r="I305" s="119">
        <v>21.87</v>
      </c>
      <c r="J305" s="119">
        <v>863.93</v>
      </c>
      <c r="K305" s="119">
        <v>885.8</v>
      </c>
      <c r="L305" s="129">
        <v>8.3793308904685996E-4</v>
      </c>
      <c r="N305" s="118" t="s">
        <v>837</v>
      </c>
      <c r="O305" s="116" t="s">
        <v>29</v>
      </c>
    </row>
    <row r="306" spans="1:15" ht="51.95" customHeight="1" x14ac:dyDescent="0.2">
      <c r="A306" s="116" t="s">
        <v>839</v>
      </c>
      <c r="B306" s="116" t="s">
        <v>841</v>
      </c>
      <c r="C306" s="117" t="s">
        <v>61</v>
      </c>
      <c r="D306" s="118">
        <v>1</v>
      </c>
      <c r="E306" s="118"/>
      <c r="F306" s="119">
        <v>53.43</v>
      </c>
      <c r="G306" s="119">
        <v>1560</v>
      </c>
      <c r="H306" s="119">
        <v>1613.43</v>
      </c>
      <c r="I306" s="119">
        <v>53.43</v>
      </c>
      <c r="J306" s="119">
        <v>1560</v>
      </c>
      <c r="K306" s="119">
        <v>1613.43</v>
      </c>
      <c r="L306" s="129">
        <v>1.5262433775805771E-3</v>
      </c>
      <c r="N306" s="118" t="s">
        <v>840</v>
      </c>
      <c r="O306" s="116" t="s">
        <v>36</v>
      </c>
    </row>
    <row r="307" spans="1:15" ht="26.1" customHeight="1" x14ac:dyDescent="0.2">
      <c r="A307" s="116" t="s">
        <v>842</v>
      </c>
      <c r="B307" s="116" t="s">
        <v>844</v>
      </c>
      <c r="C307" s="117" t="s">
        <v>61</v>
      </c>
      <c r="D307" s="118">
        <v>32</v>
      </c>
      <c r="E307" s="118"/>
      <c r="F307" s="119">
        <v>1.07</v>
      </c>
      <c r="G307" s="119">
        <v>10</v>
      </c>
      <c r="H307" s="119">
        <v>11.07</v>
      </c>
      <c r="I307" s="119">
        <v>34.24</v>
      </c>
      <c r="J307" s="119">
        <v>320</v>
      </c>
      <c r="K307" s="119">
        <v>354.24</v>
      </c>
      <c r="L307" s="129">
        <v>3.3509755866330959E-4</v>
      </c>
      <c r="N307" s="118" t="s">
        <v>843</v>
      </c>
      <c r="O307" s="116" t="s">
        <v>29</v>
      </c>
    </row>
    <row r="308" spans="1:15" ht="26.1" customHeight="1" x14ac:dyDescent="0.2">
      <c r="A308" s="116" t="s">
        <v>845</v>
      </c>
      <c r="B308" s="116" t="s">
        <v>847</v>
      </c>
      <c r="C308" s="117" t="s">
        <v>61</v>
      </c>
      <c r="D308" s="118">
        <v>4</v>
      </c>
      <c r="E308" s="118"/>
      <c r="F308" s="119">
        <v>1.45</v>
      </c>
      <c r="G308" s="119">
        <v>10.14</v>
      </c>
      <c r="H308" s="119">
        <v>11.59</v>
      </c>
      <c r="I308" s="119">
        <v>5.8</v>
      </c>
      <c r="J308" s="119">
        <v>40.56</v>
      </c>
      <c r="K308" s="119">
        <v>46.36</v>
      </c>
      <c r="L308" s="129">
        <v>4.3854795674206851E-5</v>
      </c>
      <c r="N308" s="118" t="s">
        <v>846</v>
      </c>
      <c r="O308" s="116" t="s">
        <v>29</v>
      </c>
    </row>
    <row r="309" spans="1:15" ht="26.1" customHeight="1" x14ac:dyDescent="0.2">
      <c r="A309" s="116" t="s">
        <v>848</v>
      </c>
      <c r="B309" s="116" t="s">
        <v>850</v>
      </c>
      <c r="C309" s="117" t="s">
        <v>61</v>
      </c>
      <c r="D309" s="118">
        <v>7</v>
      </c>
      <c r="E309" s="118"/>
      <c r="F309" s="119">
        <v>2.0099999999999998</v>
      </c>
      <c r="G309" s="119">
        <v>10.67</v>
      </c>
      <c r="H309" s="119">
        <v>12.68</v>
      </c>
      <c r="I309" s="119">
        <v>14.07</v>
      </c>
      <c r="J309" s="119">
        <v>74.69</v>
      </c>
      <c r="K309" s="119">
        <v>88.76</v>
      </c>
      <c r="L309" s="129">
        <v>8.3963582054413276E-5</v>
      </c>
      <c r="N309" s="118" t="s">
        <v>849</v>
      </c>
      <c r="O309" s="116" t="s">
        <v>29</v>
      </c>
    </row>
    <row r="310" spans="1:15" ht="26.1" customHeight="1" x14ac:dyDescent="0.2">
      <c r="A310" s="116" t="s">
        <v>851</v>
      </c>
      <c r="B310" s="116" t="s">
        <v>853</v>
      </c>
      <c r="C310" s="117" t="s">
        <v>61</v>
      </c>
      <c r="D310" s="118">
        <v>8</v>
      </c>
      <c r="E310" s="118"/>
      <c r="F310" s="119">
        <v>40.369999999999997</v>
      </c>
      <c r="G310" s="119">
        <v>361.67</v>
      </c>
      <c r="H310" s="119">
        <v>402.04</v>
      </c>
      <c r="I310" s="119">
        <v>322.95999999999998</v>
      </c>
      <c r="J310" s="119">
        <v>2893.36</v>
      </c>
      <c r="K310" s="119">
        <v>3216.32</v>
      </c>
      <c r="L310" s="129">
        <v>3.0425163162826783E-3</v>
      </c>
      <c r="N310" s="118" t="s">
        <v>852</v>
      </c>
      <c r="O310" s="116" t="s">
        <v>29</v>
      </c>
    </row>
    <row r="311" spans="1:15" ht="26.1" customHeight="1" x14ac:dyDescent="0.2">
      <c r="A311" s="116" t="s">
        <v>854</v>
      </c>
      <c r="B311" s="116" t="s">
        <v>856</v>
      </c>
      <c r="C311" s="117" t="s">
        <v>61</v>
      </c>
      <c r="D311" s="118">
        <v>2</v>
      </c>
      <c r="E311" s="118"/>
      <c r="F311" s="119">
        <v>40.369999999999997</v>
      </c>
      <c r="G311" s="119">
        <v>565.52</v>
      </c>
      <c r="H311" s="119">
        <v>605.89</v>
      </c>
      <c r="I311" s="119">
        <v>80.739999999999995</v>
      </c>
      <c r="J311" s="119">
        <v>1131.04</v>
      </c>
      <c r="K311" s="119">
        <v>1211.78</v>
      </c>
      <c r="L311" s="129">
        <v>1.1462977632029849E-3</v>
      </c>
      <c r="N311" s="118" t="s">
        <v>855</v>
      </c>
      <c r="O311" s="116" t="s">
        <v>29</v>
      </c>
    </row>
    <row r="312" spans="1:15" ht="26.1" customHeight="1" x14ac:dyDescent="0.2">
      <c r="A312" s="116" t="s">
        <v>857</v>
      </c>
      <c r="B312" s="116" t="s">
        <v>859</v>
      </c>
      <c r="C312" s="117" t="s">
        <v>357</v>
      </c>
      <c r="D312" s="118">
        <v>2</v>
      </c>
      <c r="E312" s="118"/>
      <c r="F312" s="119">
        <v>18.420000000000002</v>
      </c>
      <c r="G312" s="119">
        <v>144.79</v>
      </c>
      <c r="H312" s="119">
        <v>163.21</v>
      </c>
      <c r="I312" s="119">
        <v>36.840000000000003</v>
      </c>
      <c r="J312" s="119">
        <v>289.58</v>
      </c>
      <c r="K312" s="119">
        <v>326.42</v>
      </c>
      <c r="L312" s="129">
        <v>3.0878089741101381E-4</v>
      </c>
      <c r="N312" s="118" t="s">
        <v>858</v>
      </c>
      <c r="O312" s="116" t="s">
        <v>24</v>
      </c>
    </row>
    <row r="313" spans="1:15" ht="26.1" customHeight="1" x14ac:dyDescent="0.2">
      <c r="A313" s="116" t="s">
        <v>860</v>
      </c>
      <c r="B313" s="116" t="s">
        <v>862</v>
      </c>
      <c r="C313" s="117" t="s">
        <v>357</v>
      </c>
      <c r="D313" s="118">
        <v>20</v>
      </c>
      <c r="E313" s="118"/>
      <c r="F313" s="119">
        <v>30.71</v>
      </c>
      <c r="G313" s="119">
        <v>87.77</v>
      </c>
      <c r="H313" s="119">
        <v>118.48</v>
      </c>
      <c r="I313" s="119">
        <v>614.20000000000005</v>
      </c>
      <c r="J313" s="119">
        <v>1755.4</v>
      </c>
      <c r="K313" s="119">
        <v>2369.6</v>
      </c>
      <c r="L313" s="129">
        <v>2.2415514199654991E-3</v>
      </c>
      <c r="N313" s="118" t="s">
        <v>861</v>
      </c>
      <c r="O313" s="116" t="s">
        <v>24</v>
      </c>
    </row>
    <row r="314" spans="1:15" ht="39" customHeight="1" x14ac:dyDescent="0.2">
      <c r="A314" s="116" t="s">
        <v>863</v>
      </c>
      <c r="B314" s="116" t="s">
        <v>865</v>
      </c>
      <c r="C314" s="117" t="s">
        <v>61</v>
      </c>
      <c r="D314" s="118">
        <v>3</v>
      </c>
      <c r="E314" s="118"/>
      <c r="F314" s="119">
        <v>8.31</v>
      </c>
      <c r="G314" s="119">
        <v>16.41</v>
      </c>
      <c r="H314" s="119">
        <v>24.72</v>
      </c>
      <c r="I314" s="119">
        <v>24.93</v>
      </c>
      <c r="J314" s="119">
        <v>49.23</v>
      </c>
      <c r="K314" s="119">
        <v>74.16</v>
      </c>
      <c r="L314" s="129">
        <v>7.0152537687644085E-5</v>
      </c>
      <c r="N314" s="118" t="s">
        <v>864</v>
      </c>
      <c r="O314" s="116" t="s">
        <v>29</v>
      </c>
    </row>
    <row r="315" spans="1:15" ht="26.1" customHeight="1" x14ac:dyDescent="0.2">
      <c r="A315" s="116" t="s">
        <v>866</v>
      </c>
      <c r="B315" s="116" t="s">
        <v>868</v>
      </c>
      <c r="C315" s="117" t="s">
        <v>61</v>
      </c>
      <c r="D315" s="118">
        <v>108</v>
      </c>
      <c r="E315" s="118"/>
      <c r="F315" s="119">
        <v>4.5</v>
      </c>
      <c r="G315" s="119">
        <v>3.6</v>
      </c>
      <c r="H315" s="119">
        <v>8.1</v>
      </c>
      <c r="I315" s="119">
        <v>486</v>
      </c>
      <c r="J315" s="119">
        <v>388.8</v>
      </c>
      <c r="K315" s="119">
        <v>874.8</v>
      </c>
      <c r="L315" s="129">
        <v>8.2752750767463659E-4</v>
      </c>
      <c r="N315" s="118" t="s">
        <v>867</v>
      </c>
      <c r="O315" s="116" t="s">
        <v>29</v>
      </c>
    </row>
    <row r="316" spans="1:15" ht="39" customHeight="1" x14ac:dyDescent="0.2">
      <c r="A316" s="116" t="s">
        <v>869</v>
      </c>
      <c r="B316" s="116" t="s">
        <v>871</v>
      </c>
      <c r="C316" s="117" t="s">
        <v>149</v>
      </c>
      <c r="D316" s="118">
        <v>54.49</v>
      </c>
      <c r="E316" s="118"/>
      <c r="F316" s="119">
        <v>5</v>
      </c>
      <c r="G316" s="119">
        <v>6.19</v>
      </c>
      <c r="H316" s="119">
        <v>11.19</v>
      </c>
      <c r="I316" s="119">
        <v>272.45</v>
      </c>
      <c r="J316" s="119">
        <v>337.29</v>
      </c>
      <c r="K316" s="119">
        <v>609.74</v>
      </c>
      <c r="L316" s="129">
        <v>5.7679083508177054E-4</v>
      </c>
      <c r="N316" s="118" t="s">
        <v>870</v>
      </c>
      <c r="O316" s="116" t="s">
        <v>29</v>
      </c>
    </row>
    <row r="317" spans="1:15" ht="39" customHeight="1" x14ac:dyDescent="0.2">
      <c r="A317" s="116" t="s">
        <v>872</v>
      </c>
      <c r="B317" s="116" t="s">
        <v>874</v>
      </c>
      <c r="C317" s="117" t="s">
        <v>149</v>
      </c>
      <c r="D317" s="118">
        <v>220.81</v>
      </c>
      <c r="E317" s="118"/>
      <c r="F317" s="119">
        <v>4.3899999999999997</v>
      </c>
      <c r="G317" s="119">
        <v>4.1900000000000004</v>
      </c>
      <c r="H317" s="119">
        <v>8.58</v>
      </c>
      <c r="I317" s="119">
        <v>969.35</v>
      </c>
      <c r="J317" s="119">
        <v>925.19</v>
      </c>
      <c r="K317" s="119">
        <v>1894.54</v>
      </c>
      <c r="L317" s="129">
        <v>1.7921627393574599E-3</v>
      </c>
      <c r="N317" s="118" t="s">
        <v>873</v>
      </c>
      <c r="O317" s="116" t="s">
        <v>29</v>
      </c>
    </row>
    <row r="318" spans="1:15" ht="39" customHeight="1" x14ac:dyDescent="0.2">
      <c r="A318" s="116" t="s">
        <v>875</v>
      </c>
      <c r="B318" s="116" t="s">
        <v>877</v>
      </c>
      <c r="C318" s="117" t="s">
        <v>149</v>
      </c>
      <c r="D318" s="118">
        <v>14.52</v>
      </c>
      <c r="E318" s="118"/>
      <c r="F318" s="119">
        <v>2.87</v>
      </c>
      <c r="G318" s="119">
        <v>7.71</v>
      </c>
      <c r="H318" s="119">
        <v>10.58</v>
      </c>
      <c r="I318" s="119">
        <v>41.67</v>
      </c>
      <c r="J318" s="119">
        <v>111.95</v>
      </c>
      <c r="K318" s="119">
        <v>153.62</v>
      </c>
      <c r="L318" s="129">
        <v>1.4531867367281398E-4</v>
      </c>
      <c r="N318" s="118" t="s">
        <v>876</v>
      </c>
      <c r="O318" s="116" t="s">
        <v>29</v>
      </c>
    </row>
    <row r="319" spans="1:15" ht="39" customHeight="1" x14ac:dyDescent="0.2">
      <c r="A319" s="116" t="s">
        <v>878</v>
      </c>
      <c r="B319" s="116" t="s">
        <v>880</v>
      </c>
      <c r="C319" s="117" t="s">
        <v>149</v>
      </c>
      <c r="D319" s="118">
        <v>6</v>
      </c>
      <c r="E319" s="118"/>
      <c r="F319" s="119">
        <v>6.73</v>
      </c>
      <c r="G319" s="119">
        <v>12.41</v>
      </c>
      <c r="H319" s="119">
        <v>19.14</v>
      </c>
      <c r="I319" s="119">
        <v>40.380000000000003</v>
      </c>
      <c r="J319" s="119">
        <v>74.459999999999994</v>
      </c>
      <c r="K319" s="119">
        <v>114.84</v>
      </c>
      <c r="L319" s="129">
        <v>1.0863426952601196E-4</v>
      </c>
      <c r="N319" s="118" t="s">
        <v>879</v>
      </c>
      <c r="O319" s="116" t="s">
        <v>29</v>
      </c>
    </row>
    <row r="320" spans="1:15" ht="26.1" customHeight="1" x14ac:dyDescent="0.2">
      <c r="A320" s="116" t="s">
        <v>881</v>
      </c>
      <c r="B320" s="116" t="s">
        <v>883</v>
      </c>
      <c r="C320" s="117" t="s">
        <v>149</v>
      </c>
      <c r="D320" s="118">
        <v>9.6</v>
      </c>
      <c r="E320" s="118"/>
      <c r="F320" s="119">
        <v>9.2100000000000009</v>
      </c>
      <c r="G320" s="119">
        <v>33.86</v>
      </c>
      <c r="H320" s="119">
        <v>43.07</v>
      </c>
      <c r="I320" s="119">
        <v>88.41</v>
      </c>
      <c r="J320" s="119">
        <v>325.06</v>
      </c>
      <c r="K320" s="119">
        <v>413.47</v>
      </c>
      <c r="L320" s="129">
        <v>3.9112688454301782E-4</v>
      </c>
      <c r="N320" s="118" t="s">
        <v>882</v>
      </c>
      <c r="O320" s="116" t="s">
        <v>24</v>
      </c>
    </row>
    <row r="321" spans="1:15" ht="26.1" customHeight="1" x14ac:dyDescent="0.2">
      <c r="A321" s="116" t="s">
        <v>884</v>
      </c>
      <c r="B321" s="116" t="s">
        <v>886</v>
      </c>
      <c r="C321" s="117" t="s">
        <v>61</v>
      </c>
      <c r="D321" s="118">
        <v>15</v>
      </c>
      <c r="E321" s="118"/>
      <c r="F321" s="119">
        <v>4.21</v>
      </c>
      <c r="G321" s="119">
        <v>21.61</v>
      </c>
      <c r="H321" s="119">
        <v>25.82</v>
      </c>
      <c r="I321" s="119">
        <v>63.15</v>
      </c>
      <c r="J321" s="119">
        <v>324.14999999999998</v>
      </c>
      <c r="K321" s="119">
        <v>387.3</v>
      </c>
      <c r="L321" s="129">
        <v>3.6637106049655546E-4</v>
      </c>
      <c r="N321" s="118" t="s">
        <v>885</v>
      </c>
      <c r="O321" s="116" t="s">
        <v>29</v>
      </c>
    </row>
    <row r="322" spans="1:15" ht="39" customHeight="1" x14ac:dyDescent="0.2">
      <c r="A322" s="116" t="s">
        <v>887</v>
      </c>
      <c r="B322" s="116" t="s">
        <v>889</v>
      </c>
      <c r="C322" s="117" t="s">
        <v>61</v>
      </c>
      <c r="D322" s="118">
        <v>72</v>
      </c>
      <c r="E322" s="118"/>
      <c r="F322" s="119">
        <v>8.9</v>
      </c>
      <c r="G322" s="119">
        <v>103.5</v>
      </c>
      <c r="H322" s="119">
        <v>112.4</v>
      </c>
      <c r="I322" s="119">
        <v>640.79999999999995</v>
      </c>
      <c r="J322" s="119">
        <v>7452</v>
      </c>
      <c r="K322" s="119">
        <v>8092.8</v>
      </c>
      <c r="L322" s="129">
        <v>7.6554808117390242E-3</v>
      </c>
      <c r="N322" s="118" t="s">
        <v>888</v>
      </c>
      <c r="O322" s="116" t="s">
        <v>36</v>
      </c>
    </row>
    <row r="323" spans="1:15" ht="39" customHeight="1" x14ac:dyDescent="0.2">
      <c r="A323" s="116" t="s">
        <v>890</v>
      </c>
      <c r="B323" s="116" t="s">
        <v>892</v>
      </c>
      <c r="C323" s="117" t="s">
        <v>61</v>
      </c>
      <c r="D323" s="118">
        <v>44</v>
      </c>
      <c r="E323" s="118"/>
      <c r="F323" s="119">
        <v>8.9</v>
      </c>
      <c r="G323" s="119">
        <v>134.55000000000001</v>
      </c>
      <c r="H323" s="119">
        <v>143.44999999999999</v>
      </c>
      <c r="I323" s="119">
        <v>391.6</v>
      </c>
      <c r="J323" s="119">
        <v>5920.2</v>
      </c>
      <c r="K323" s="119">
        <v>6311.8</v>
      </c>
      <c r="L323" s="129">
        <v>5.9707225913817686E-3</v>
      </c>
      <c r="N323" s="118" t="s">
        <v>891</v>
      </c>
      <c r="O323" s="116" t="s">
        <v>36</v>
      </c>
    </row>
    <row r="324" spans="1:15" ht="26.1" customHeight="1" x14ac:dyDescent="0.2">
      <c r="A324" s="116" t="s">
        <v>893</v>
      </c>
      <c r="B324" s="116" t="s">
        <v>895</v>
      </c>
      <c r="C324" s="117" t="s">
        <v>61</v>
      </c>
      <c r="D324" s="118">
        <v>13</v>
      </c>
      <c r="E324" s="118"/>
      <c r="F324" s="119">
        <v>8.9</v>
      </c>
      <c r="G324" s="119">
        <v>60.87</v>
      </c>
      <c r="H324" s="119">
        <v>69.77</v>
      </c>
      <c r="I324" s="119">
        <v>115.7</v>
      </c>
      <c r="J324" s="119">
        <v>791.31</v>
      </c>
      <c r="K324" s="119">
        <v>907.01</v>
      </c>
      <c r="L324" s="129">
        <v>8.5799694185639244E-4</v>
      </c>
      <c r="N324" s="118" t="s">
        <v>894</v>
      </c>
      <c r="O324" s="116" t="s">
        <v>36</v>
      </c>
    </row>
    <row r="325" spans="1:15" ht="26.1" customHeight="1" x14ac:dyDescent="0.2">
      <c r="A325" s="116" t="s">
        <v>896</v>
      </c>
      <c r="B325" s="116" t="s">
        <v>898</v>
      </c>
      <c r="C325" s="117" t="s">
        <v>61</v>
      </c>
      <c r="D325" s="118">
        <v>53</v>
      </c>
      <c r="E325" s="118"/>
      <c r="F325" s="119">
        <v>8.9</v>
      </c>
      <c r="G325" s="119">
        <v>76.48</v>
      </c>
      <c r="H325" s="119">
        <v>85.38</v>
      </c>
      <c r="I325" s="119">
        <v>471.7</v>
      </c>
      <c r="J325" s="119">
        <v>4053.44</v>
      </c>
      <c r="K325" s="119">
        <v>4525.1400000000003</v>
      </c>
      <c r="L325" s="129">
        <v>4.2806102264275319E-3</v>
      </c>
      <c r="N325" s="118" t="s">
        <v>897</v>
      </c>
      <c r="O325" s="116" t="s">
        <v>36</v>
      </c>
    </row>
    <row r="326" spans="1:15" ht="26.1" customHeight="1" x14ac:dyDescent="0.2">
      <c r="A326" s="116" t="s">
        <v>899</v>
      </c>
      <c r="B326" s="116" t="s">
        <v>901</v>
      </c>
      <c r="C326" s="117" t="s">
        <v>61</v>
      </c>
      <c r="D326" s="118">
        <v>15</v>
      </c>
      <c r="E326" s="118"/>
      <c r="F326" s="119">
        <v>8.9</v>
      </c>
      <c r="G326" s="119">
        <v>32.5</v>
      </c>
      <c r="H326" s="119">
        <v>41.4</v>
      </c>
      <c r="I326" s="119">
        <v>133.5</v>
      </c>
      <c r="J326" s="119">
        <v>487.5</v>
      </c>
      <c r="K326" s="119">
        <v>621</v>
      </c>
      <c r="L326" s="129">
        <v>5.8744236655915562E-4</v>
      </c>
      <c r="N326" s="118" t="s">
        <v>900</v>
      </c>
      <c r="O326" s="116" t="s">
        <v>36</v>
      </c>
    </row>
    <row r="327" spans="1:15" ht="39" customHeight="1" x14ac:dyDescent="0.2">
      <c r="A327" s="116" t="s">
        <v>902</v>
      </c>
      <c r="B327" s="116" t="s">
        <v>904</v>
      </c>
      <c r="C327" s="117" t="s">
        <v>61</v>
      </c>
      <c r="D327" s="118">
        <v>1</v>
      </c>
      <c r="E327" s="118"/>
      <c r="F327" s="119">
        <v>44.52</v>
      </c>
      <c r="G327" s="119">
        <v>1198.1600000000001</v>
      </c>
      <c r="H327" s="119">
        <v>1242.68</v>
      </c>
      <c r="I327" s="119">
        <v>44.52</v>
      </c>
      <c r="J327" s="119">
        <v>1198.1600000000001</v>
      </c>
      <c r="K327" s="119">
        <v>1242.68</v>
      </c>
      <c r="L327" s="129">
        <v>1.175527987239503E-3</v>
      </c>
      <c r="N327" s="118" t="s">
        <v>903</v>
      </c>
      <c r="O327" s="116" t="s">
        <v>36</v>
      </c>
    </row>
    <row r="328" spans="1:15" ht="39" customHeight="1" x14ac:dyDescent="0.2">
      <c r="A328" s="116" t="s">
        <v>905</v>
      </c>
      <c r="B328" s="116" t="s">
        <v>907</v>
      </c>
      <c r="C328" s="117" t="s">
        <v>61</v>
      </c>
      <c r="D328" s="118">
        <v>1</v>
      </c>
      <c r="E328" s="118"/>
      <c r="F328" s="119">
        <v>8.9</v>
      </c>
      <c r="G328" s="119">
        <v>103.53</v>
      </c>
      <c r="H328" s="119">
        <v>112.43</v>
      </c>
      <c r="I328" s="119">
        <v>8.9</v>
      </c>
      <c r="J328" s="119">
        <v>103.53</v>
      </c>
      <c r="K328" s="119">
        <v>112.43</v>
      </c>
      <c r="L328" s="129">
        <v>1.0635450124355211E-4</v>
      </c>
      <c r="N328" s="118" t="s">
        <v>906</v>
      </c>
      <c r="O328" s="116" t="s">
        <v>36</v>
      </c>
    </row>
    <row r="329" spans="1:15" ht="39" customHeight="1" x14ac:dyDescent="0.2">
      <c r="A329" s="116" t="s">
        <v>908</v>
      </c>
      <c r="B329" s="116" t="s">
        <v>910</v>
      </c>
      <c r="C329" s="117" t="s">
        <v>61</v>
      </c>
      <c r="D329" s="118">
        <v>10</v>
      </c>
      <c r="E329" s="118"/>
      <c r="F329" s="119">
        <v>8.9</v>
      </c>
      <c r="G329" s="119">
        <v>14.12</v>
      </c>
      <c r="H329" s="119">
        <v>23.02</v>
      </c>
      <c r="I329" s="119">
        <v>89</v>
      </c>
      <c r="J329" s="119">
        <v>141.19999999999999</v>
      </c>
      <c r="K329" s="119">
        <v>230.2</v>
      </c>
      <c r="L329" s="129">
        <v>2.177604392623472E-4</v>
      </c>
      <c r="N329" s="118" t="s">
        <v>909</v>
      </c>
      <c r="O329" s="116" t="s">
        <v>36</v>
      </c>
    </row>
    <row r="330" spans="1:15" ht="24" customHeight="1" x14ac:dyDescent="0.2">
      <c r="A330" s="116" t="s">
        <v>911</v>
      </c>
      <c r="B330" s="116" t="s">
        <v>914</v>
      </c>
      <c r="C330" s="117" t="s">
        <v>61</v>
      </c>
      <c r="D330" s="118">
        <v>39</v>
      </c>
      <c r="E330" s="118"/>
      <c r="F330" s="119">
        <v>8.9600000000000009</v>
      </c>
      <c r="G330" s="119">
        <v>16.440000000000001</v>
      </c>
      <c r="H330" s="119">
        <v>25.4</v>
      </c>
      <c r="I330" s="119">
        <v>349.44</v>
      </c>
      <c r="J330" s="119">
        <v>641.16</v>
      </c>
      <c r="K330" s="119">
        <v>990.6</v>
      </c>
      <c r="L330" s="129">
        <v>9.370699006658607E-4</v>
      </c>
      <c r="N330" s="118" t="s">
        <v>912</v>
      </c>
      <c r="O330" s="116" t="s">
        <v>913</v>
      </c>
    </row>
    <row r="331" spans="1:15" ht="24" customHeight="1" x14ac:dyDescent="0.2">
      <c r="A331" s="116" t="s">
        <v>915</v>
      </c>
      <c r="B331" s="116" t="s">
        <v>917</v>
      </c>
      <c r="C331" s="117" t="s">
        <v>61</v>
      </c>
      <c r="D331" s="118">
        <v>18.079999999999998</v>
      </c>
      <c r="E331" s="118"/>
      <c r="F331" s="119">
        <v>35.85</v>
      </c>
      <c r="G331" s="119">
        <v>125.23</v>
      </c>
      <c r="H331" s="119">
        <v>161.08000000000001</v>
      </c>
      <c r="I331" s="119">
        <v>648.16</v>
      </c>
      <c r="J331" s="119">
        <v>2264.16</v>
      </c>
      <c r="K331" s="119">
        <v>2912.32</v>
      </c>
      <c r="L331" s="129">
        <v>2.7549438856321416E-3</v>
      </c>
      <c r="N331" s="118" t="s">
        <v>916</v>
      </c>
      <c r="O331" s="116" t="s">
        <v>913</v>
      </c>
    </row>
    <row r="332" spans="1:15" ht="26.1" customHeight="1" x14ac:dyDescent="0.2">
      <c r="A332" s="116" t="s">
        <v>918</v>
      </c>
      <c r="B332" s="116" t="s">
        <v>920</v>
      </c>
      <c r="C332" s="117" t="s">
        <v>149</v>
      </c>
      <c r="D332" s="118">
        <v>110</v>
      </c>
      <c r="E332" s="118"/>
      <c r="F332" s="119">
        <v>8.9600000000000009</v>
      </c>
      <c r="G332" s="119">
        <v>9.5399999999999991</v>
      </c>
      <c r="H332" s="119">
        <v>18.5</v>
      </c>
      <c r="I332" s="119">
        <v>985.6</v>
      </c>
      <c r="J332" s="119">
        <v>1049.4000000000001</v>
      </c>
      <c r="K332" s="119">
        <v>2035</v>
      </c>
      <c r="L332" s="129">
        <v>1.925032553861323E-3</v>
      </c>
      <c r="N332" s="118" t="s">
        <v>919</v>
      </c>
      <c r="O332" s="116" t="s">
        <v>913</v>
      </c>
    </row>
    <row r="333" spans="1:15" ht="26.1" customHeight="1" x14ac:dyDescent="0.2">
      <c r="A333" s="120" t="s">
        <v>921</v>
      </c>
      <c r="B333" s="120" t="s">
        <v>923</v>
      </c>
      <c r="C333" s="121" t="s">
        <v>61</v>
      </c>
      <c r="D333" s="122">
        <v>220</v>
      </c>
      <c r="E333" s="122"/>
      <c r="F333" s="123">
        <v>0</v>
      </c>
      <c r="G333" s="123">
        <v>4.75</v>
      </c>
      <c r="H333" s="123">
        <v>4.75</v>
      </c>
      <c r="I333" s="123">
        <v>0</v>
      </c>
      <c r="J333" s="123">
        <v>1045</v>
      </c>
      <c r="K333" s="123">
        <v>1045</v>
      </c>
      <c r="L333" s="130">
        <v>9.8853023036121995E-4</v>
      </c>
      <c r="N333" s="122" t="s">
        <v>922</v>
      </c>
      <c r="O333" s="120" t="s">
        <v>36</v>
      </c>
    </row>
    <row r="334" spans="1:15" ht="39" customHeight="1" x14ac:dyDescent="0.2">
      <c r="A334" s="116" t="s">
        <v>924</v>
      </c>
      <c r="B334" s="116" t="s">
        <v>926</v>
      </c>
      <c r="C334" s="117" t="s">
        <v>149</v>
      </c>
      <c r="D334" s="118">
        <v>15.69</v>
      </c>
      <c r="E334" s="118"/>
      <c r="F334" s="119">
        <v>13.21</v>
      </c>
      <c r="G334" s="119">
        <v>84.37</v>
      </c>
      <c r="H334" s="119">
        <v>97.58</v>
      </c>
      <c r="I334" s="119">
        <v>207.26</v>
      </c>
      <c r="J334" s="119">
        <v>1323.77</v>
      </c>
      <c r="K334" s="119">
        <v>1531.03</v>
      </c>
      <c r="L334" s="129">
        <v>1.4482961134831948E-3</v>
      </c>
      <c r="N334" s="118" t="s">
        <v>925</v>
      </c>
      <c r="O334" s="116" t="s">
        <v>36</v>
      </c>
    </row>
    <row r="335" spans="1:15" ht="24" customHeight="1" x14ac:dyDescent="0.2">
      <c r="A335" s="114" t="s">
        <v>927</v>
      </c>
      <c r="B335" s="114" t="s">
        <v>928</v>
      </c>
      <c r="C335" s="114"/>
      <c r="D335" s="115"/>
      <c r="E335" s="115"/>
      <c r="F335" s="114"/>
      <c r="G335" s="114"/>
      <c r="H335" s="114"/>
      <c r="I335" s="114"/>
      <c r="J335" s="114"/>
      <c r="K335" s="127">
        <v>31798.55</v>
      </c>
      <c r="L335" s="128">
        <v>3.0080218140337577E-2</v>
      </c>
      <c r="N335" s="114"/>
      <c r="O335" s="114"/>
    </row>
    <row r="336" spans="1:15" ht="39" customHeight="1" x14ac:dyDescent="0.2">
      <c r="A336" s="116" t="s">
        <v>929</v>
      </c>
      <c r="B336" s="116" t="s">
        <v>931</v>
      </c>
      <c r="C336" s="117" t="s">
        <v>149</v>
      </c>
      <c r="D336" s="118">
        <v>2593.84</v>
      </c>
      <c r="E336" s="118"/>
      <c r="F336" s="119">
        <v>0.08</v>
      </c>
      <c r="G336" s="119">
        <v>5.38</v>
      </c>
      <c r="H336" s="119">
        <v>5.46</v>
      </c>
      <c r="I336" s="119">
        <v>207.5</v>
      </c>
      <c r="J336" s="119">
        <v>13954.86</v>
      </c>
      <c r="K336" s="119">
        <v>14162.36</v>
      </c>
      <c r="L336" s="129">
        <v>1.3397053582065575E-2</v>
      </c>
      <c r="N336" s="118" t="s">
        <v>930</v>
      </c>
      <c r="O336" s="116" t="s">
        <v>29</v>
      </c>
    </row>
    <row r="337" spans="1:15" ht="26.1" customHeight="1" x14ac:dyDescent="0.2">
      <c r="A337" s="116" t="s">
        <v>932</v>
      </c>
      <c r="B337" s="116" t="s">
        <v>934</v>
      </c>
      <c r="C337" s="117" t="s">
        <v>61</v>
      </c>
      <c r="D337" s="118">
        <v>7</v>
      </c>
      <c r="E337" s="118"/>
      <c r="F337" s="119">
        <v>189.24</v>
      </c>
      <c r="G337" s="119">
        <v>369.78</v>
      </c>
      <c r="H337" s="119">
        <v>559.02</v>
      </c>
      <c r="I337" s="119">
        <v>1324.68</v>
      </c>
      <c r="J337" s="119">
        <v>2588.46</v>
      </c>
      <c r="K337" s="119">
        <v>3913.14</v>
      </c>
      <c r="L337" s="129">
        <v>3.7016815173547407E-3</v>
      </c>
      <c r="N337" s="118" t="s">
        <v>933</v>
      </c>
      <c r="O337" s="116" t="s">
        <v>29</v>
      </c>
    </row>
    <row r="338" spans="1:15" ht="26.1" customHeight="1" x14ac:dyDescent="0.2">
      <c r="A338" s="116" t="s">
        <v>935</v>
      </c>
      <c r="B338" s="116" t="s">
        <v>937</v>
      </c>
      <c r="C338" s="117" t="s">
        <v>61</v>
      </c>
      <c r="D338" s="118">
        <v>102</v>
      </c>
      <c r="E338" s="118"/>
      <c r="F338" s="119">
        <v>6.28</v>
      </c>
      <c r="G338" s="119">
        <v>33.76</v>
      </c>
      <c r="H338" s="119">
        <v>40.04</v>
      </c>
      <c r="I338" s="119">
        <v>640.55999999999995</v>
      </c>
      <c r="J338" s="119">
        <v>3443.52</v>
      </c>
      <c r="K338" s="119">
        <v>4084.08</v>
      </c>
      <c r="L338" s="129">
        <v>3.8633842518790919E-3</v>
      </c>
      <c r="N338" s="118" t="s">
        <v>936</v>
      </c>
      <c r="O338" s="116" t="s">
        <v>29</v>
      </c>
    </row>
    <row r="339" spans="1:15" ht="26.1" customHeight="1" x14ac:dyDescent="0.2">
      <c r="A339" s="116" t="s">
        <v>938</v>
      </c>
      <c r="B339" s="116" t="s">
        <v>820</v>
      </c>
      <c r="C339" s="117" t="s">
        <v>61</v>
      </c>
      <c r="D339" s="118">
        <v>1</v>
      </c>
      <c r="E339" s="118"/>
      <c r="F339" s="119">
        <v>10.55</v>
      </c>
      <c r="G339" s="119">
        <v>25.63</v>
      </c>
      <c r="H339" s="119">
        <v>36.18</v>
      </c>
      <c r="I339" s="119">
        <v>10.55</v>
      </c>
      <c r="J339" s="119">
        <v>25.63</v>
      </c>
      <c r="K339" s="119">
        <v>36.18</v>
      </c>
      <c r="L339" s="129">
        <v>3.4224903095185585E-5</v>
      </c>
      <c r="N339" s="118" t="s">
        <v>819</v>
      </c>
      <c r="O339" s="116" t="s">
        <v>29</v>
      </c>
    </row>
    <row r="340" spans="1:15" ht="26.1" customHeight="1" x14ac:dyDescent="0.2">
      <c r="A340" s="116" t="s">
        <v>939</v>
      </c>
      <c r="B340" s="116" t="s">
        <v>940</v>
      </c>
      <c r="C340" s="117" t="s">
        <v>61</v>
      </c>
      <c r="D340" s="118">
        <v>10</v>
      </c>
      <c r="E340" s="118"/>
      <c r="F340" s="119">
        <v>4.5</v>
      </c>
      <c r="G340" s="119">
        <v>3.6</v>
      </c>
      <c r="H340" s="119">
        <v>8.1</v>
      </c>
      <c r="I340" s="119">
        <v>45</v>
      </c>
      <c r="J340" s="119">
        <v>36</v>
      </c>
      <c r="K340" s="119">
        <v>81</v>
      </c>
      <c r="L340" s="129">
        <v>7.6622917377281168E-5</v>
      </c>
      <c r="N340" s="118" t="s">
        <v>867</v>
      </c>
      <c r="O340" s="116" t="s">
        <v>29</v>
      </c>
    </row>
    <row r="341" spans="1:15" ht="26.1" customHeight="1" x14ac:dyDescent="0.2">
      <c r="A341" s="116" t="s">
        <v>941</v>
      </c>
      <c r="B341" s="116" t="s">
        <v>943</v>
      </c>
      <c r="C341" s="117" t="s">
        <v>61</v>
      </c>
      <c r="D341" s="118">
        <v>46</v>
      </c>
      <c r="E341" s="118"/>
      <c r="F341" s="119">
        <v>5.17</v>
      </c>
      <c r="G341" s="119">
        <v>5.39</v>
      </c>
      <c r="H341" s="119">
        <v>10.56</v>
      </c>
      <c r="I341" s="119">
        <v>237.82</v>
      </c>
      <c r="J341" s="119">
        <v>247.94</v>
      </c>
      <c r="K341" s="119">
        <v>485.76</v>
      </c>
      <c r="L341" s="129">
        <v>4.595104733973839E-4</v>
      </c>
      <c r="N341" s="118" t="s">
        <v>942</v>
      </c>
      <c r="O341" s="116" t="s">
        <v>29</v>
      </c>
    </row>
    <row r="342" spans="1:15" ht="39" customHeight="1" x14ac:dyDescent="0.2">
      <c r="A342" s="116" t="s">
        <v>944</v>
      </c>
      <c r="B342" s="116" t="s">
        <v>945</v>
      </c>
      <c r="C342" s="117" t="s">
        <v>149</v>
      </c>
      <c r="D342" s="118">
        <v>76.959999999999994</v>
      </c>
      <c r="E342" s="118"/>
      <c r="F342" s="119">
        <v>5</v>
      </c>
      <c r="G342" s="119">
        <v>6.19</v>
      </c>
      <c r="H342" s="119">
        <v>11.19</v>
      </c>
      <c r="I342" s="119">
        <v>384.8</v>
      </c>
      <c r="J342" s="119">
        <v>476.38</v>
      </c>
      <c r="K342" s="119">
        <v>861.18</v>
      </c>
      <c r="L342" s="129">
        <v>8.1464350601193817E-4</v>
      </c>
      <c r="N342" s="118" t="s">
        <v>870</v>
      </c>
      <c r="O342" s="116" t="s">
        <v>29</v>
      </c>
    </row>
    <row r="343" spans="1:15" ht="39" customHeight="1" x14ac:dyDescent="0.2">
      <c r="A343" s="116" t="s">
        <v>946</v>
      </c>
      <c r="B343" s="116" t="s">
        <v>947</v>
      </c>
      <c r="C343" s="117" t="s">
        <v>149</v>
      </c>
      <c r="D343" s="118">
        <v>108.57</v>
      </c>
      <c r="E343" s="118"/>
      <c r="F343" s="119">
        <v>4.3899999999999997</v>
      </c>
      <c r="G343" s="119">
        <v>4.1900000000000004</v>
      </c>
      <c r="H343" s="119">
        <v>8.58</v>
      </c>
      <c r="I343" s="119">
        <v>476.62</v>
      </c>
      <c r="J343" s="119">
        <v>454.91</v>
      </c>
      <c r="K343" s="119">
        <v>931.53</v>
      </c>
      <c r="L343" s="129">
        <v>8.8119192869702122E-4</v>
      </c>
      <c r="N343" s="118" t="s">
        <v>873</v>
      </c>
      <c r="O343" s="116" t="s">
        <v>29</v>
      </c>
    </row>
    <row r="344" spans="1:15" ht="39" customHeight="1" x14ac:dyDescent="0.2">
      <c r="A344" s="116" t="s">
        <v>948</v>
      </c>
      <c r="B344" s="116" t="s">
        <v>950</v>
      </c>
      <c r="C344" s="117" t="s">
        <v>149</v>
      </c>
      <c r="D344" s="118">
        <v>8.6</v>
      </c>
      <c r="E344" s="118"/>
      <c r="F344" s="119">
        <v>5.72</v>
      </c>
      <c r="G344" s="119">
        <v>5.97</v>
      </c>
      <c r="H344" s="119">
        <v>11.69</v>
      </c>
      <c r="I344" s="119">
        <v>49.19</v>
      </c>
      <c r="J344" s="119">
        <v>51.34</v>
      </c>
      <c r="K344" s="119">
        <v>100.53</v>
      </c>
      <c r="L344" s="129">
        <v>9.5097554122692285E-5</v>
      </c>
      <c r="N344" s="118" t="s">
        <v>949</v>
      </c>
      <c r="O344" s="116" t="s">
        <v>29</v>
      </c>
    </row>
    <row r="345" spans="1:15" ht="39" customHeight="1" x14ac:dyDescent="0.2">
      <c r="A345" s="116" t="s">
        <v>951</v>
      </c>
      <c r="B345" s="116" t="s">
        <v>926</v>
      </c>
      <c r="C345" s="117" t="s">
        <v>149</v>
      </c>
      <c r="D345" s="118">
        <v>54.06</v>
      </c>
      <c r="E345" s="118"/>
      <c r="F345" s="119">
        <v>13.21</v>
      </c>
      <c r="G345" s="119">
        <v>84.37</v>
      </c>
      <c r="H345" s="119">
        <v>97.58</v>
      </c>
      <c r="I345" s="119">
        <v>714.13</v>
      </c>
      <c r="J345" s="119">
        <v>4561.04</v>
      </c>
      <c r="K345" s="119">
        <v>5275.17</v>
      </c>
      <c r="L345" s="129">
        <v>4.9901100624828677E-3</v>
      </c>
      <c r="N345" s="118" t="s">
        <v>925</v>
      </c>
      <c r="O345" s="116" t="s">
        <v>36</v>
      </c>
    </row>
    <row r="346" spans="1:15" ht="26.1" customHeight="1" x14ac:dyDescent="0.2">
      <c r="A346" s="116" t="s">
        <v>952</v>
      </c>
      <c r="B346" s="116" t="s">
        <v>954</v>
      </c>
      <c r="C346" s="117" t="s">
        <v>357</v>
      </c>
      <c r="D346" s="118">
        <v>102</v>
      </c>
      <c r="E346" s="118"/>
      <c r="F346" s="119">
        <v>0</v>
      </c>
      <c r="G346" s="119">
        <v>18.309999999999999</v>
      </c>
      <c r="H346" s="119">
        <v>18.309999999999999</v>
      </c>
      <c r="I346" s="119">
        <v>0</v>
      </c>
      <c r="J346" s="119">
        <v>1867.62</v>
      </c>
      <c r="K346" s="119">
        <v>1867.62</v>
      </c>
      <c r="L346" s="129">
        <v>1.7666974438538005E-3</v>
      </c>
      <c r="N346" s="118" t="s">
        <v>953</v>
      </c>
      <c r="O346" s="116" t="s">
        <v>24</v>
      </c>
    </row>
    <row r="347" spans="1:15" ht="24" customHeight="1" x14ac:dyDescent="0.2">
      <c r="A347" s="114" t="s">
        <v>955</v>
      </c>
      <c r="B347" s="114" t="s">
        <v>956</v>
      </c>
      <c r="C347" s="114"/>
      <c r="D347" s="115"/>
      <c r="E347" s="115"/>
      <c r="F347" s="114"/>
      <c r="G347" s="114"/>
      <c r="H347" s="114"/>
      <c r="I347" s="114"/>
      <c r="J347" s="114"/>
      <c r="K347" s="127">
        <v>101657.55</v>
      </c>
      <c r="L347" s="128">
        <v>9.6164173511442325E-2</v>
      </c>
      <c r="N347" s="114"/>
      <c r="O347" s="114"/>
    </row>
    <row r="348" spans="1:15" ht="24" customHeight="1" x14ac:dyDescent="0.2">
      <c r="A348" s="114" t="s">
        <v>957</v>
      </c>
      <c r="B348" s="114" t="s">
        <v>958</v>
      </c>
      <c r="C348" s="114"/>
      <c r="D348" s="115"/>
      <c r="E348" s="115"/>
      <c r="F348" s="114"/>
      <c r="G348" s="114"/>
      <c r="H348" s="114"/>
      <c r="I348" s="114"/>
      <c r="J348" s="114"/>
      <c r="K348" s="127">
        <v>4935.84</v>
      </c>
      <c r="L348" s="128">
        <v>4.6691167963886348E-3</v>
      </c>
      <c r="N348" s="114"/>
      <c r="O348" s="114"/>
    </row>
    <row r="349" spans="1:15" ht="26.1" customHeight="1" x14ac:dyDescent="0.2">
      <c r="A349" s="116" t="s">
        <v>959</v>
      </c>
      <c r="B349" s="116" t="s">
        <v>960</v>
      </c>
      <c r="C349" s="117" t="s">
        <v>42</v>
      </c>
      <c r="D349" s="118">
        <v>250.5</v>
      </c>
      <c r="E349" s="118"/>
      <c r="F349" s="119">
        <v>11.44</v>
      </c>
      <c r="G349" s="119">
        <v>0</v>
      </c>
      <c r="H349" s="119">
        <v>11.44</v>
      </c>
      <c r="I349" s="119">
        <v>2865.72</v>
      </c>
      <c r="J349" s="119">
        <v>0</v>
      </c>
      <c r="K349" s="119">
        <v>2865.72</v>
      </c>
      <c r="L349" s="129">
        <v>2.7108620590916318E-3</v>
      </c>
      <c r="N349" s="118" t="s">
        <v>80</v>
      </c>
      <c r="O349" s="116" t="s">
        <v>24</v>
      </c>
    </row>
    <row r="350" spans="1:15" ht="24" customHeight="1" x14ac:dyDescent="0.2">
      <c r="A350" s="116" t="s">
        <v>961</v>
      </c>
      <c r="B350" s="116" t="s">
        <v>963</v>
      </c>
      <c r="C350" s="117" t="s">
        <v>42</v>
      </c>
      <c r="D350" s="118">
        <v>95.5</v>
      </c>
      <c r="E350" s="118"/>
      <c r="F350" s="119">
        <v>9.27</v>
      </c>
      <c r="G350" s="119">
        <v>3.7</v>
      </c>
      <c r="H350" s="119">
        <v>12.97</v>
      </c>
      <c r="I350" s="119">
        <v>885.28</v>
      </c>
      <c r="J350" s="119">
        <v>353.35</v>
      </c>
      <c r="K350" s="119">
        <v>1238.6300000000001</v>
      </c>
      <c r="L350" s="129">
        <v>1.171696841370639E-3</v>
      </c>
      <c r="N350" s="118" t="s">
        <v>962</v>
      </c>
      <c r="O350" s="116" t="s">
        <v>29</v>
      </c>
    </row>
    <row r="351" spans="1:15" ht="26.1" customHeight="1" x14ac:dyDescent="0.2">
      <c r="A351" s="116" t="s">
        <v>964</v>
      </c>
      <c r="B351" s="116" t="s">
        <v>966</v>
      </c>
      <c r="C351" s="117" t="s">
        <v>42</v>
      </c>
      <c r="D351" s="118">
        <v>8.5</v>
      </c>
      <c r="E351" s="118"/>
      <c r="F351" s="119">
        <v>7.04</v>
      </c>
      <c r="G351" s="119">
        <v>0</v>
      </c>
      <c r="H351" s="119">
        <v>7.04</v>
      </c>
      <c r="I351" s="119">
        <v>59.84</v>
      </c>
      <c r="J351" s="119">
        <v>0</v>
      </c>
      <c r="K351" s="119">
        <v>59.84</v>
      </c>
      <c r="L351" s="129">
        <v>5.6606362664895117E-5</v>
      </c>
      <c r="N351" s="118" t="s">
        <v>965</v>
      </c>
      <c r="O351" s="116" t="s">
        <v>24</v>
      </c>
    </row>
    <row r="352" spans="1:15" ht="24" customHeight="1" x14ac:dyDescent="0.2">
      <c r="A352" s="116" t="s">
        <v>967</v>
      </c>
      <c r="B352" s="116" t="s">
        <v>969</v>
      </c>
      <c r="C352" s="117" t="s">
        <v>288</v>
      </c>
      <c r="D352" s="118">
        <v>115</v>
      </c>
      <c r="E352" s="118"/>
      <c r="F352" s="119">
        <v>6.71</v>
      </c>
      <c r="G352" s="119">
        <v>0</v>
      </c>
      <c r="H352" s="119">
        <v>6.71</v>
      </c>
      <c r="I352" s="119">
        <v>771.65</v>
      </c>
      <c r="J352" s="119">
        <v>0</v>
      </c>
      <c r="K352" s="119">
        <v>771.65</v>
      </c>
      <c r="L352" s="129">
        <v>7.2995153326146922E-4</v>
      </c>
      <c r="N352" s="118" t="s">
        <v>968</v>
      </c>
      <c r="O352" s="116" t="s">
        <v>24</v>
      </c>
    </row>
    <row r="353" spans="1:15" ht="24" customHeight="1" x14ac:dyDescent="0.2">
      <c r="A353" s="114" t="s">
        <v>970</v>
      </c>
      <c r="B353" s="114" t="s">
        <v>971</v>
      </c>
      <c r="C353" s="114"/>
      <c r="D353" s="115"/>
      <c r="E353" s="115"/>
      <c r="F353" s="114"/>
      <c r="G353" s="114"/>
      <c r="H353" s="114"/>
      <c r="I353" s="114"/>
      <c r="J353" s="114"/>
      <c r="K353" s="127">
        <v>27375</v>
      </c>
      <c r="L353" s="128">
        <v>2.5895708187692244E-2</v>
      </c>
      <c r="N353" s="114"/>
      <c r="O353" s="114"/>
    </row>
    <row r="354" spans="1:15" ht="51.95" customHeight="1" x14ac:dyDescent="0.2">
      <c r="A354" s="116" t="s">
        <v>972</v>
      </c>
      <c r="B354" s="116" t="s">
        <v>974</v>
      </c>
      <c r="C354" s="117" t="s">
        <v>42</v>
      </c>
      <c r="D354" s="118">
        <v>7.1</v>
      </c>
      <c r="E354" s="118"/>
      <c r="F354" s="119">
        <v>6.66</v>
      </c>
      <c r="G354" s="119">
        <v>11.4</v>
      </c>
      <c r="H354" s="119">
        <v>18.059999999999999</v>
      </c>
      <c r="I354" s="119">
        <v>47.28</v>
      </c>
      <c r="J354" s="119">
        <v>80.94</v>
      </c>
      <c r="K354" s="119">
        <v>128.22</v>
      </c>
      <c r="L354" s="129">
        <v>1.2129124032240729E-4</v>
      </c>
      <c r="N354" s="118" t="s">
        <v>973</v>
      </c>
      <c r="O354" s="116" t="s">
        <v>36</v>
      </c>
    </row>
    <row r="355" spans="1:15" ht="26.1" customHeight="1" x14ac:dyDescent="0.2">
      <c r="A355" s="116" t="s">
        <v>975</v>
      </c>
      <c r="B355" s="116" t="s">
        <v>977</v>
      </c>
      <c r="C355" s="117" t="s">
        <v>42</v>
      </c>
      <c r="D355" s="118">
        <v>214.6</v>
      </c>
      <c r="E355" s="118"/>
      <c r="F355" s="119">
        <v>15.37</v>
      </c>
      <c r="G355" s="119">
        <v>29.74</v>
      </c>
      <c r="H355" s="119">
        <v>45.11</v>
      </c>
      <c r="I355" s="119">
        <v>3298.4</v>
      </c>
      <c r="J355" s="119">
        <v>6382.2</v>
      </c>
      <c r="K355" s="119">
        <v>9680.6</v>
      </c>
      <c r="L355" s="129">
        <v>9.1574791847223204E-3</v>
      </c>
      <c r="N355" s="118" t="s">
        <v>976</v>
      </c>
      <c r="O355" s="116" t="s">
        <v>24</v>
      </c>
    </row>
    <row r="356" spans="1:15" ht="51.95" customHeight="1" x14ac:dyDescent="0.2">
      <c r="A356" s="116" t="s">
        <v>978</v>
      </c>
      <c r="B356" s="116" t="s">
        <v>980</v>
      </c>
      <c r="C356" s="117" t="s">
        <v>42</v>
      </c>
      <c r="D356" s="118">
        <v>125.9</v>
      </c>
      <c r="E356" s="118"/>
      <c r="F356" s="119">
        <v>15.37</v>
      </c>
      <c r="G356" s="119">
        <v>61.1</v>
      </c>
      <c r="H356" s="119">
        <v>76.47</v>
      </c>
      <c r="I356" s="119">
        <v>1935.08</v>
      </c>
      <c r="J356" s="119">
        <v>7692.49</v>
      </c>
      <c r="K356" s="119">
        <v>9627.57</v>
      </c>
      <c r="L356" s="129">
        <v>9.1073148228887745E-3</v>
      </c>
      <c r="N356" s="118" t="s">
        <v>979</v>
      </c>
      <c r="O356" s="116" t="s">
        <v>36</v>
      </c>
    </row>
    <row r="357" spans="1:15" ht="65.099999999999994" customHeight="1" x14ac:dyDescent="0.2">
      <c r="A357" s="116" t="s">
        <v>981</v>
      </c>
      <c r="B357" s="116" t="s">
        <v>983</v>
      </c>
      <c r="C357" s="117" t="s">
        <v>42</v>
      </c>
      <c r="D357" s="118">
        <v>2.9</v>
      </c>
      <c r="E357" s="118"/>
      <c r="F357" s="119">
        <v>20.18</v>
      </c>
      <c r="G357" s="119">
        <v>106.73</v>
      </c>
      <c r="H357" s="119">
        <v>126.91</v>
      </c>
      <c r="I357" s="119">
        <v>58.52</v>
      </c>
      <c r="J357" s="119">
        <v>309.51</v>
      </c>
      <c r="K357" s="119">
        <v>368.03</v>
      </c>
      <c r="L357" s="129">
        <v>3.4814237385630601E-4</v>
      </c>
      <c r="N357" s="118" t="s">
        <v>982</v>
      </c>
      <c r="O357" s="116" t="s">
        <v>24</v>
      </c>
    </row>
    <row r="358" spans="1:15" ht="39" customHeight="1" x14ac:dyDescent="0.2">
      <c r="A358" s="116" t="s">
        <v>984</v>
      </c>
      <c r="B358" s="116" t="s">
        <v>986</v>
      </c>
      <c r="C358" s="117" t="s">
        <v>149</v>
      </c>
      <c r="D358" s="118">
        <v>36</v>
      </c>
      <c r="E358" s="118"/>
      <c r="F358" s="119">
        <v>10.7</v>
      </c>
      <c r="G358" s="119">
        <v>37.130000000000003</v>
      </c>
      <c r="H358" s="119">
        <v>47.83</v>
      </c>
      <c r="I358" s="119">
        <v>385.2</v>
      </c>
      <c r="J358" s="119">
        <v>1336.68</v>
      </c>
      <c r="K358" s="119">
        <v>1721.88</v>
      </c>
      <c r="L358" s="129">
        <v>1.6288329502912701E-3</v>
      </c>
      <c r="N358" s="118" t="s">
        <v>985</v>
      </c>
      <c r="O358" s="116" t="s">
        <v>29</v>
      </c>
    </row>
    <row r="359" spans="1:15" ht="39" customHeight="1" x14ac:dyDescent="0.2">
      <c r="A359" s="116" t="s">
        <v>987</v>
      </c>
      <c r="B359" s="116" t="s">
        <v>989</v>
      </c>
      <c r="C359" s="117" t="s">
        <v>149</v>
      </c>
      <c r="D359" s="118">
        <v>110</v>
      </c>
      <c r="E359" s="118"/>
      <c r="F359" s="119">
        <v>11.8</v>
      </c>
      <c r="G359" s="119">
        <v>41.37</v>
      </c>
      <c r="H359" s="119">
        <v>53.17</v>
      </c>
      <c r="I359" s="119">
        <v>1298</v>
      </c>
      <c r="J359" s="119">
        <v>4550.7</v>
      </c>
      <c r="K359" s="119">
        <v>5848.7</v>
      </c>
      <c r="L359" s="129">
        <v>5.5326476156111644E-3</v>
      </c>
      <c r="N359" s="118" t="s">
        <v>988</v>
      </c>
      <c r="O359" s="116" t="s">
        <v>29</v>
      </c>
    </row>
    <row r="360" spans="1:15" ht="24" customHeight="1" x14ac:dyDescent="0.2">
      <c r="A360" s="114" t="s">
        <v>990</v>
      </c>
      <c r="B360" s="114" t="s">
        <v>423</v>
      </c>
      <c r="C360" s="114"/>
      <c r="D360" s="115"/>
      <c r="E360" s="115"/>
      <c r="F360" s="114"/>
      <c r="G360" s="114"/>
      <c r="H360" s="114"/>
      <c r="I360" s="114"/>
      <c r="J360" s="114"/>
      <c r="K360" s="127">
        <v>20575.25</v>
      </c>
      <c r="L360" s="128">
        <v>1.9463403466258078E-2</v>
      </c>
      <c r="N360" s="114"/>
      <c r="O360" s="114"/>
    </row>
    <row r="361" spans="1:15" ht="26.1" customHeight="1" x14ac:dyDescent="0.2">
      <c r="A361" s="116" t="s">
        <v>991</v>
      </c>
      <c r="B361" s="116" t="s">
        <v>992</v>
      </c>
      <c r="C361" s="117" t="s">
        <v>42</v>
      </c>
      <c r="D361" s="118">
        <v>5.96</v>
      </c>
      <c r="E361" s="118"/>
      <c r="F361" s="119">
        <v>9.52</v>
      </c>
      <c r="G361" s="119">
        <v>12.92</v>
      </c>
      <c r="H361" s="119">
        <v>22.44</v>
      </c>
      <c r="I361" s="119">
        <v>56.73</v>
      </c>
      <c r="J361" s="119">
        <v>77.010000000000005</v>
      </c>
      <c r="K361" s="119">
        <v>133.74</v>
      </c>
      <c r="L361" s="129">
        <v>1.2651295024737757E-4</v>
      </c>
      <c r="N361" s="118" t="s">
        <v>425</v>
      </c>
      <c r="O361" s="116" t="s">
        <v>29</v>
      </c>
    </row>
    <row r="362" spans="1:15" ht="51.95" customHeight="1" x14ac:dyDescent="0.2">
      <c r="A362" s="116" t="s">
        <v>993</v>
      </c>
      <c r="B362" s="116" t="s">
        <v>994</v>
      </c>
      <c r="C362" s="117" t="s">
        <v>42</v>
      </c>
      <c r="D362" s="118">
        <v>5.97</v>
      </c>
      <c r="E362" s="118"/>
      <c r="F362" s="119">
        <v>9.52</v>
      </c>
      <c r="G362" s="119">
        <v>12.92</v>
      </c>
      <c r="H362" s="119">
        <v>22.44</v>
      </c>
      <c r="I362" s="119">
        <v>56.83</v>
      </c>
      <c r="J362" s="119">
        <v>77.13</v>
      </c>
      <c r="K362" s="119">
        <v>133.96</v>
      </c>
      <c r="L362" s="129">
        <v>1.2672106187482202E-4</v>
      </c>
      <c r="N362" s="118" t="s">
        <v>425</v>
      </c>
      <c r="O362" s="116" t="s">
        <v>29</v>
      </c>
    </row>
    <row r="363" spans="1:15" ht="51.95" customHeight="1" x14ac:dyDescent="0.2">
      <c r="A363" s="116" t="s">
        <v>995</v>
      </c>
      <c r="B363" s="116" t="s">
        <v>996</v>
      </c>
      <c r="C363" s="117" t="s">
        <v>42</v>
      </c>
      <c r="D363" s="118">
        <v>377.04</v>
      </c>
      <c r="E363" s="118"/>
      <c r="F363" s="119">
        <v>9.52</v>
      </c>
      <c r="G363" s="119">
        <v>12.92</v>
      </c>
      <c r="H363" s="119">
        <v>22.44</v>
      </c>
      <c r="I363" s="119">
        <v>3589.42</v>
      </c>
      <c r="J363" s="119">
        <v>4871.3500000000004</v>
      </c>
      <c r="K363" s="119">
        <v>8460.77</v>
      </c>
      <c r="L363" s="129">
        <v>8.0035664278787551E-3</v>
      </c>
      <c r="N363" s="118" t="s">
        <v>425</v>
      </c>
      <c r="O363" s="116" t="s">
        <v>29</v>
      </c>
    </row>
    <row r="364" spans="1:15" ht="39" customHeight="1" x14ac:dyDescent="0.2">
      <c r="A364" s="116" t="s">
        <v>997</v>
      </c>
      <c r="B364" s="116" t="s">
        <v>998</v>
      </c>
      <c r="C364" s="117" t="s">
        <v>42</v>
      </c>
      <c r="D364" s="118">
        <v>2.83</v>
      </c>
      <c r="E364" s="118"/>
      <c r="F364" s="119">
        <v>9.52</v>
      </c>
      <c r="G364" s="119">
        <v>12.92</v>
      </c>
      <c r="H364" s="119">
        <v>22.44</v>
      </c>
      <c r="I364" s="119">
        <v>26.94</v>
      </c>
      <c r="J364" s="119">
        <v>36.56</v>
      </c>
      <c r="K364" s="119">
        <v>63.5</v>
      </c>
      <c r="L364" s="129">
        <v>6.0068583376016712E-5</v>
      </c>
      <c r="N364" s="118" t="s">
        <v>425</v>
      </c>
      <c r="O364" s="116" t="s">
        <v>29</v>
      </c>
    </row>
    <row r="365" spans="1:15" ht="65.099999999999994" customHeight="1" x14ac:dyDescent="0.2">
      <c r="A365" s="116" t="s">
        <v>999</v>
      </c>
      <c r="B365" s="116" t="s">
        <v>1000</v>
      </c>
      <c r="C365" s="117" t="s">
        <v>42</v>
      </c>
      <c r="D365" s="118">
        <v>15</v>
      </c>
      <c r="E365" s="118"/>
      <c r="F365" s="119">
        <v>9.52</v>
      </c>
      <c r="G365" s="119">
        <v>12.92</v>
      </c>
      <c r="H365" s="119">
        <v>22.44</v>
      </c>
      <c r="I365" s="119">
        <v>142.80000000000001</v>
      </c>
      <c r="J365" s="119">
        <v>193.8</v>
      </c>
      <c r="K365" s="119">
        <v>336.6</v>
      </c>
      <c r="L365" s="129">
        <v>3.1841078999003507E-4</v>
      </c>
      <c r="N365" s="118" t="s">
        <v>425</v>
      </c>
      <c r="O365" s="116" t="s">
        <v>29</v>
      </c>
    </row>
    <row r="366" spans="1:15" ht="78" customHeight="1" x14ac:dyDescent="0.2">
      <c r="A366" s="116" t="s">
        <v>1001</v>
      </c>
      <c r="B366" s="116" t="s">
        <v>1003</v>
      </c>
      <c r="C366" s="117" t="s">
        <v>149</v>
      </c>
      <c r="D366" s="118">
        <v>3.2</v>
      </c>
      <c r="E366" s="118"/>
      <c r="F366" s="119">
        <v>1.89</v>
      </c>
      <c r="G366" s="119">
        <v>1.98</v>
      </c>
      <c r="H366" s="119">
        <v>3.87</v>
      </c>
      <c r="I366" s="119">
        <v>6.04</v>
      </c>
      <c r="J366" s="119">
        <v>6.34</v>
      </c>
      <c r="K366" s="119">
        <v>12.38</v>
      </c>
      <c r="L366" s="129">
        <v>1.1711008853465936E-5</v>
      </c>
      <c r="N366" s="118" t="s">
        <v>1002</v>
      </c>
      <c r="O366" s="116" t="s">
        <v>29</v>
      </c>
    </row>
    <row r="367" spans="1:15" ht="39" customHeight="1" x14ac:dyDescent="0.2">
      <c r="A367" s="116" t="s">
        <v>1004</v>
      </c>
      <c r="B367" s="116" t="s">
        <v>1005</v>
      </c>
      <c r="C367" s="117" t="s">
        <v>149</v>
      </c>
      <c r="D367" s="118">
        <v>156.08000000000001</v>
      </c>
      <c r="E367" s="118"/>
      <c r="F367" s="119">
        <v>1.89</v>
      </c>
      <c r="G367" s="119">
        <v>1.98</v>
      </c>
      <c r="H367" s="119">
        <v>3.87</v>
      </c>
      <c r="I367" s="119">
        <v>294.99</v>
      </c>
      <c r="J367" s="119">
        <v>309.02999999999997</v>
      </c>
      <c r="K367" s="119">
        <v>604.02</v>
      </c>
      <c r="L367" s="129">
        <v>5.7137993276821445E-4</v>
      </c>
      <c r="N367" s="118" t="s">
        <v>1002</v>
      </c>
      <c r="O367" s="116" t="s">
        <v>29</v>
      </c>
    </row>
    <row r="368" spans="1:15" ht="39" customHeight="1" x14ac:dyDescent="0.2">
      <c r="A368" s="116" t="s">
        <v>1006</v>
      </c>
      <c r="B368" s="116" t="s">
        <v>1008</v>
      </c>
      <c r="C368" s="117" t="s">
        <v>42</v>
      </c>
      <c r="D368" s="118">
        <v>9.1</v>
      </c>
      <c r="E368" s="118"/>
      <c r="F368" s="119">
        <v>21.86</v>
      </c>
      <c r="G368" s="119">
        <v>19.760000000000002</v>
      </c>
      <c r="H368" s="119">
        <v>41.62</v>
      </c>
      <c r="I368" s="119">
        <v>198.92</v>
      </c>
      <c r="J368" s="119">
        <v>179.82</v>
      </c>
      <c r="K368" s="119">
        <v>378.74</v>
      </c>
      <c r="L368" s="129">
        <v>3.5827362626507982E-4</v>
      </c>
      <c r="N368" s="118" t="s">
        <v>1007</v>
      </c>
      <c r="O368" s="116" t="s">
        <v>29</v>
      </c>
    </row>
    <row r="369" spans="1:15" ht="51.95" customHeight="1" x14ac:dyDescent="0.2">
      <c r="A369" s="116" t="s">
        <v>1009</v>
      </c>
      <c r="B369" s="116" t="s">
        <v>1011</v>
      </c>
      <c r="C369" s="117" t="s">
        <v>42</v>
      </c>
      <c r="D369" s="118">
        <v>0.96</v>
      </c>
      <c r="E369" s="118"/>
      <c r="F369" s="119">
        <v>6.32</v>
      </c>
      <c r="G369" s="119">
        <v>16.41</v>
      </c>
      <c r="H369" s="119">
        <v>22.73</v>
      </c>
      <c r="I369" s="119">
        <v>6.06</v>
      </c>
      <c r="J369" s="119">
        <v>15.76</v>
      </c>
      <c r="K369" s="119">
        <v>21.82</v>
      </c>
      <c r="L369" s="129">
        <v>2.0640889594719445E-5</v>
      </c>
      <c r="N369" s="118" t="s">
        <v>1010</v>
      </c>
      <c r="O369" s="116" t="s">
        <v>29</v>
      </c>
    </row>
    <row r="370" spans="1:15" ht="65.099999999999994" customHeight="1" x14ac:dyDescent="0.2">
      <c r="A370" s="116" t="s">
        <v>1012</v>
      </c>
      <c r="B370" s="116" t="s">
        <v>1013</v>
      </c>
      <c r="C370" s="117" t="s">
        <v>42</v>
      </c>
      <c r="D370" s="118">
        <v>261.92</v>
      </c>
      <c r="E370" s="118"/>
      <c r="F370" s="119">
        <v>6.32</v>
      </c>
      <c r="G370" s="119">
        <v>16.41</v>
      </c>
      <c r="H370" s="119">
        <v>22.73</v>
      </c>
      <c r="I370" s="119">
        <v>1655.33</v>
      </c>
      <c r="J370" s="119">
        <v>4298.1099999999997</v>
      </c>
      <c r="K370" s="119">
        <v>5953.44</v>
      </c>
      <c r="L370" s="129">
        <v>5.63172766951359E-3</v>
      </c>
      <c r="N370" s="118" t="s">
        <v>1010</v>
      </c>
      <c r="O370" s="116" t="s">
        <v>29</v>
      </c>
    </row>
    <row r="371" spans="1:15" ht="39" customHeight="1" x14ac:dyDescent="0.2">
      <c r="A371" s="116" t="s">
        <v>1014</v>
      </c>
      <c r="B371" s="116" t="s">
        <v>1016</v>
      </c>
      <c r="C371" s="117" t="s">
        <v>42</v>
      </c>
      <c r="D371" s="118">
        <v>32.880000000000003</v>
      </c>
      <c r="E371" s="118"/>
      <c r="F371" s="119">
        <v>6.26</v>
      </c>
      <c r="G371" s="119">
        <v>13.05</v>
      </c>
      <c r="H371" s="119">
        <v>19.309999999999999</v>
      </c>
      <c r="I371" s="119">
        <v>205.82</v>
      </c>
      <c r="J371" s="119">
        <v>429.09</v>
      </c>
      <c r="K371" s="119">
        <v>634.91</v>
      </c>
      <c r="L371" s="129">
        <v>6.0060069718530348E-4</v>
      </c>
      <c r="N371" s="118" t="s">
        <v>1015</v>
      </c>
      <c r="O371" s="116" t="s">
        <v>29</v>
      </c>
    </row>
    <row r="372" spans="1:15" ht="39" customHeight="1" x14ac:dyDescent="0.2">
      <c r="A372" s="116" t="s">
        <v>1017</v>
      </c>
      <c r="B372" s="116" t="s">
        <v>1018</v>
      </c>
      <c r="C372" s="117" t="s">
        <v>42</v>
      </c>
      <c r="D372" s="118">
        <v>169</v>
      </c>
      <c r="E372" s="118"/>
      <c r="F372" s="119">
        <v>6.32</v>
      </c>
      <c r="G372" s="119">
        <v>16.41</v>
      </c>
      <c r="H372" s="119">
        <v>22.73</v>
      </c>
      <c r="I372" s="119">
        <v>1068.08</v>
      </c>
      <c r="J372" s="119">
        <v>2773.29</v>
      </c>
      <c r="K372" s="119">
        <v>3841.37</v>
      </c>
      <c r="L372" s="129">
        <v>3.6337898287106978E-3</v>
      </c>
      <c r="N372" s="118" t="s">
        <v>1010</v>
      </c>
      <c r="O372" s="116" t="s">
        <v>29</v>
      </c>
    </row>
    <row r="373" spans="1:15" ht="24" customHeight="1" x14ac:dyDescent="0.2">
      <c r="A373" s="114" t="s">
        <v>1019</v>
      </c>
      <c r="B373" s="114" t="s">
        <v>1020</v>
      </c>
      <c r="C373" s="114"/>
      <c r="D373" s="115"/>
      <c r="E373" s="115"/>
      <c r="F373" s="114"/>
      <c r="G373" s="114"/>
      <c r="H373" s="114"/>
      <c r="I373" s="114"/>
      <c r="J373" s="114"/>
      <c r="K373" s="127">
        <v>3662.72</v>
      </c>
      <c r="L373" s="128">
        <v>3.4647937276063613E-3</v>
      </c>
      <c r="N373" s="114"/>
      <c r="O373" s="114"/>
    </row>
    <row r="374" spans="1:15" ht="26.1" customHeight="1" x14ac:dyDescent="0.2">
      <c r="A374" s="116" t="s">
        <v>1021</v>
      </c>
      <c r="B374" s="116" t="s">
        <v>1023</v>
      </c>
      <c r="C374" s="117" t="s">
        <v>35</v>
      </c>
      <c r="D374" s="118">
        <v>8</v>
      </c>
      <c r="E374" s="118"/>
      <c r="F374" s="119">
        <v>11.29</v>
      </c>
      <c r="G374" s="119">
        <v>5.87</v>
      </c>
      <c r="H374" s="119">
        <v>17.16</v>
      </c>
      <c r="I374" s="119">
        <v>90.32</v>
      </c>
      <c r="J374" s="119">
        <v>46.96</v>
      </c>
      <c r="K374" s="119">
        <v>137.28</v>
      </c>
      <c r="L374" s="129">
        <v>1.2986165552534762E-4</v>
      </c>
      <c r="N374" s="118" t="s">
        <v>1022</v>
      </c>
      <c r="O374" s="116" t="s">
        <v>29</v>
      </c>
    </row>
    <row r="375" spans="1:15" ht="26.1" customHeight="1" x14ac:dyDescent="0.2">
      <c r="A375" s="116" t="s">
        <v>1024</v>
      </c>
      <c r="B375" s="116" t="s">
        <v>1026</v>
      </c>
      <c r="C375" s="117" t="s">
        <v>45</v>
      </c>
      <c r="D375" s="118">
        <v>1</v>
      </c>
      <c r="E375" s="118"/>
      <c r="F375" s="119">
        <v>289.95999999999998</v>
      </c>
      <c r="G375" s="119">
        <v>420.35</v>
      </c>
      <c r="H375" s="119">
        <v>710.31</v>
      </c>
      <c r="I375" s="119">
        <v>289.95999999999998</v>
      </c>
      <c r="J375" s="119">
        <v>420.35</v>
      </c>
      <c r="K375" s="119">
        <v>710.31</v>
      </c>
      <c r="L375" s="129">
        <v>6.7192622768218007E-4</v>
      </c>
      <c r="N375" s="118" t="s">
        <v>1025</v>
      </c>
      <c r="O375" s="116" t="s">
        <v>36</v>
      </c>
    </row>
    <row r="376" spans="1:15" ht="39" customHeight="1" x14ac:dyDescent="0.2">
      <c r="A376" s="116" t="s">
        <v>1027</v>
      </c>
      <c r="B376" s="116" t="s">
        <v>1029</v>
      </c>
      <c r="C376" s="117" t="s">
        <v>45</v>
      </c>
      <c r="D376" s="118">
        <v>1</v>
      </c>
      <c r="E376" s="118"/>
      <c r="F376" s="119">
        <v>126.47</v>
      </c>
      <c r="G376" s="119">
        <v>183.35</v>
      </c>
      <c r="H376" s="119">
        <v>309.82</v>
      </c>
      <c r="I376" s="119">
        <v>126.47</v>
      </c>
      <c r="J376" s="119">
        <v>183.35</v>
      </c>
      <c r="K376" s="119">
        <v>309.82</v>
      </c>
      <c r="L376" s="129">
        <v>2.930779291583858E-4</v>
      </c>
      <c r="N376" s="118" t="s">
        <v>1028</v>
      </c>
      <c r="O376" s="116" t="s">
        <v>36</v>
      </c>
    </row>
    <row r="377" spans="1:15" ht="26.1" customHeight="1" x14ac:dyDescent="0.2">
      <c r="A377" s="116" t="s">
        <v>1030</v>
      </c>
      <c r="B377" s="116" t="s">
        <v>1032</v>
      </c>
      <c r="C377" s="117" t="s">
        <v>42</v>
      </c>
      <c r="D377" s="118">
        <v>1</v>
      </c>
      <c r="E377" s="118"/>
      <c r="F377" s="119">
        <v>470.08</v>
      </c>
      <c r="G377" s="119">
        <v>1875</v>
      </c>
      <c r="H377" s="119">
        <v>2345.08</v>
      </c>
      <c r="I377" s="119">
        <v>470.08</v>
      </c>
      <c r="J377" s="119">
        <v>1875</v>
      </c>
      <c r="K377" s="119">
        <v>2345.08</v>
      </c>
      <c r="L377" s="129">
        <v>2.2183564331248705E-3</v>
      </c>
      <c r="N377" s="118" t="s">
        <v>1031</v>
      </c>
      <c r="O377" s="116" t="s">
        <v>36</v>
      </c>
    </row>
    <row r="378" spans="1:15" ht="39" customHeight="1" x14ac:dyDescent="0.2">
      <c r="A378" s="116" t="s">
        <v>1033</v>
      </c>
      <c r="B378" s="116" t="s">
        <v>1034</v>
      </c>
      <c r="C378" s="117" t="s">
        <v>42</v>
      </c>
      <c r="D378" s="118">
        <v>3</v>
      </c>
      <c r="E378" s="118"/>
      <c r="F378" s="119">
        <v>4.26</v>
      </c>
      <c r="G378" s="119">
        <v>49.15</v>
      </c>
      <c r="H378" s="119">
        <v>53.41</v>
      </c>
      <c r="I378" s="119">
        <v>12.78</v>
      </c>
      <c r="J378" s="119">
        <v>147.44999999999999</v>
      </c>
      <c r="K378" s="119">
        <v>160.22999999999999</v>
      </c>
      <c r="L378" s="129">
        <v>1.5157148211557728E-4</v>
      </c>
      <c r="N378" s="118" t="s">
        <v>535</v>
      </c>
      <c r="O378" s="116" t="s">
        <v>29</v>
      </c>
    </row>
    <row r="379" spans="1:15" ht="24" customHeight="1" x14ac:dyDescent="0.2">
      <c r="A379" s="114" t="s">
        <v>1035</v>
      </c>
      <c r="B379" s="114" t="s">
        <v>1036</v>
      </c>
      <c r="C379" s="114"/>
      <c r="D379" s="115"/>
      <c r="E379" s="115"/>
      <c r="F379" s="114"/>
      <c r="G379" s="114"/>
      <c r="H379" s="114"/>
      <c r="I379" s="114"/>
      <c r="J379" s="114"/>
      <c r="K379" s="127">
        <v>12964.49</v>
      </c>
      <c r="L379" s="128">
        <v>1.2263914149488738E-2</v>
      </c>
      <c r="N379" s="114"/>
      <c r="O379" s="114"/>
    </row>
    <row r="380" spans="1:15" ht="24" customHeight="1" x14ac:dyDescent="0.2">
      <c r="A380" s="116" t="s">
        <v>1037</v>
      </c>
      <c r="B380" s="116" t="s">
        <v>1038</v>
      </c>
      <c r="C380" s="117" t="s">
        <v>42</v>
      </c>
      <c r="D380" s="118">
        <v>235.42</v>
      </c>
      <c r="E380" s="118"/>
      <c r="F380" s="119">
        <v>1.86</v>
      </c>
      <c r="G380" s="119">
        <v>0.84</v>
      </c>
      <c r="H380" s="119">
        <v>2.7</v>
      </c>
      <c r="I380" s="119">
        <v>437.88</v>
      </c>
      <c r="J380" s="119">
        <v>197.75</v>
      </c>
      <c r="K380" s="119">
        <v>635.63</v>
      </c>
      <c r="L380" s="129">
        <v>6.012817897842127E-4</v>
      </c>
      <c r="N380" s="118" t="s">
        <v>88</v>
      </c>
      <c r="O380" s="116" t="s">
        <v>29</v>
      </c>
    </row>
    <row r="381" spans="1:15" ht="26.1" customHeight="1" x14ac:dyDescent="0.2">
      <c r="A381" s="116" t="s">
        <v>1039</v>
      </c>
      <c r="B381" s="116" t="s">
        <v>1040</v>
      </c>
      <c r="C381" s="117" t="s">
        <v>42</v>
      </c>
      <c r="D381" s="118">
        <v>253.42</v>
      </c>
      <c r="E381" s="118"/>
      <c r="F381" s="119">
        <v>4.16</v>
      </c>
      <c r="G381" s="119">
        <v>3.79</v>
      </c>
      <c r="H381" s="119">
        <v>7.95</v>
      </c>
      <c r="I381" s="119">
        <v>1054.22</v>
      </c>
      <c r="J381" s="119">
        <v>960.46</v>
      </c>
      <c r="K381" s="119">
        <v>2014.68</v>
      </c>
      <c r="L381" s="129">
        <v>1.9058106071809977E-3</v>
      </c>
      <c r="N381" s="118" t="s">
        <v>120</v>
      </c>
      <c r="O381" s="116" t="s">
        <v>36</v>
      </c>
    </row>
    <row r="382" spans="1:15" ht="39" customHeight="1" x14ac:dyDescent="0.2">
      <c r="A382" s="116" t="s">
        <v>1041</v>
      </c>
      <c r="B382" s="116" t="s">
        <v>1042</v>
      </c>
      <c r="C382" s="117" t="s">
        <v>42</v>
      </c>
      <c r="D382" s="118">
        <v>253.42</v>
      </c>
      <c r="E382" s="118"/>
      <c r="F382" s="119">
        <v>10.98</v>
      </c>
      <c r="G382" s="119">
        <v>17.399999999999999</v>
      </c>
      <c r="H382" s="119">
        <v>28.38</v>
      </c>
      <c r="I382" s="119">
        <v>2782.55</v>
      </c>
      <c r="J382" s="119">
        <v>4409.5</v>
      </c>
      <c r="K382" s="119">
        <v>7192.05</v>
      </c>
      <c r="L382" s="129">
        <v>6.8034055916453701E-3</v>
      </c>
      <c r="N382" s="118" t="s">
        <v>125</v>
      </c>
      <c r="O382" s="116" t="s">
        <v>29</v>
      </c>
    </row>
    <row r="383" spans="1:15" ht="26.1" customHeight="1" x14ac:dyDescent="0.2">
      <c r="A383" s="116" t="s">
        <v>1043</v>
      </c>
      <c r="B383" s="116" t="s">
        <v>1044</v>
      </c>
      <c r="C383" s="117" t="s">
        <v>42</v>
      </c>
      <c r="D383" s="118">
        <v>253.42</v>
      </c>
      <c r="E383" s="118"/>
      <c r="F383" s="119">
        <v>7.81</v>
      </c>
      <c r="G383" s="119">
        <v>4.51</v>
      </c>
      <c r="H383" s="119">
        <v>12.32</v>
      </c>
      <c r="I383" s="119">
        <v>1979.21</v>
      </c>
      <c r="J383" s="119">
        <v>1142.92</v>
      </c>
      <c r="K383" s="119">
        <v>3122.13</v>
      </c>
      <c r="L383" s="129">
        <v>2.9534161608781584E-3</v>
      </c>
      <c r="N383" s="118" t="s">
        <v>130</v>
      </c>
      <c r="O383" s="116" t="s">
        <v>36</v>
      </c>
    </row>
    <row r="384" spans="1:15" ht="26.1" customHeight="1" x14ac:dyDescent="0.2">
      <c r="A384" s="114" t="s">
        <v>1045</v>
      </c>
      <c r="B384" s="114" t="s">
        <v>1046</v>
      </c>
      <c r="C384" s="114"/>
      <c r="D384" s="115"/>
      <c r="E384" s="115"/>
      <c r="F384" s="114"/>
      <c r="G384" s="114"/>
      <c r="H384" s="114"/>
      <c r="I384" s="114"/>
      <c r="J384" s="114"/>
      <c r="K384" s="127">
        <v>8878.92</v>
      </c>
      <c r="L384" s="128">
        <v>8.3991204143146828E-3</v>
      </c>
      <c r="N384" s="114"/>
      <c r="O384" s="114"/>
    </row>
    <row r="385" spans="1:15" ht="24" customHeight="1" x14ac:dyDescent="0.2">
      <c r="A385" s="116" t="s">
        <v>1047</v>
      </c>
      <c r="B385" s="116" t="s">
        <v>1049</v>
      </c>
      <c r="C385" s="117" t="s">
        <v>26</v>
      </c>
      <c r="D385" s="118">
        <v>0.32</v>
      </c>
      <c r="E385" s="118"/>
      <c r="F385" s="119">
        <v>126.51</v>
      </c>
      <c r="G385" s="119">
        <v>95.59</v>
      </c>
      <c r="H385" s="119">
        <v>222.1</v>
      </c>
      <c r="I385" s="119">
        <v>40.479999999999997</v>
      </c>
      <c r="J385" s="119">
        <v>30.59</v>
      </c>
      <c r="K385" s="119">
        <v>71.069999999999993</v>
      </c>
      <c r="L385" s="129">
        <v>6.7229515283992249E-5</v>
      </c>
      <c r="N385" s="118" t="s">
        <v>1048</v>
      </c>
      <c r="O385" s="116" t="s">
        <v>29</v>
      </c>
    </row>
    <row r="386" spans="1:15" ht="24" customHeight="1" x14ac:dyDescent="0.2">
      <c r="A386" s="116" t="s">
        <v>1050</v>
      </c>
      <c r="B386" s="116" t="s">
        <v>1052</v>
      </c>
      <c r="C386" s="117" t="s">
        <v>26</v>
      </c>
      <c r="D386" s="118">
        <v>0.5</v>
      </c>
      <c r="E386" s="118"/>
      <c r="F386" s="119">
        <v>43.64</v>
      </c>
      <c r="G386" s="119">
        <v>585.9</v>
      </c>
      <c r="H386" s="119">
        <v>629.54</v>
      </c>
      <c r="I386" s="119">
        <v>21.82</v>
      </c>
      <c r="J386" s="119">
        <v>292.95</v>
      </c>
      <c r="K386" s="119">
        <v>314.77</v>
      </c>
      <c r="L386" s="129">
        <v>2.9776044077588633E-4</v>
      </c>
      <c r="N386" s="118" t="s">
        <v>1051</v>
      </c>
      <c r="O386" s="116" t="s">
        <v>29</v>
      </c>
    </row>
    <row r="387" spans="1:15" ht="24" customHeight="1" x14ac:dyDescent="0.2">
      <c r="A387" s="120" t="s">
        <v>1053</v>
      </c>
      <c r="B387" s="120" t="s">
        <v>1054</v>
      </c>
      <c r="C387" s="121" t="s">
        <v>35</v>
      </c>
      <c r="D387" s="122">
        <v>40</v>
      </c>
      <c r="E387" s="122"/>
      <c r="F387" s="123">
        <v>17.809999999999999</v>
      </c>
      <c r="G387" s="123">
        <v>0</v>
      </c>
      <c r="H387" s="123">
        <v>17.809999999999999</v>
      </c>
      <c r="I387" s="123">
        <v>712.4</v>
      </c>
      <c r="J387" s="123">
        <v>0</v>
      </c>
      <c r="K387" s="123">
        <v>712.4</v>
      </c>
      <c r="L387" s="130">
        <v>6.7390328814290244E-4</v>
      </c>
      <c r="N387" s="122" t="s">
        <v>503</v>
      </c>
      <c r="O387" s="120" t="s">
        <v>29</v>
      </c>
    </row>
    <row r="388" spans="1:15" ht="24" customHeight="1" x14ac:dyDescent="0.2">
      <c r="A388" s="120" t="s">
        <v>1055</v>
      </c>
      <c r="B388" s="120" t="s">
        <v>1056</v>
      </c>
      <c r="C388" s="121" t="s">
        <v>35</v>
      </c>
      <c r="D388" s="122">
        <v>40</v>
      </c>
      <c r="E388" s="122"/>
      <c r="F388" s="123">
        <v>11.57</v>
      </c>
      <c r="G388" s="123">
        <v>0</v>
      </c>
      <c r="H388" s="123">
        <v>11.57</v>
      </c>
      <c r="I388" s="123">
        <v>462.8</v>
      </c>
      <c r="J388" s="123">
        <v>0</v>
      </c>
      <c r="K388" s="123">
        <v>462.8</v>
      </c>
      <c r="L388" s="130">
        <v>4.3779118718772494E-4</v>
      </c>
      <c r="N388" s="122" t="s">
        <v>506</v>
      </c>
      <c r="O388" s="120" t="s">
        <v>29</v>
      </c>
    </row>
    <row r="389" spans="1:15" ht="26.1" customHeight="1" x14ac:dyDescent="0.2">
      <c r="A389" s="120" t="s">
        <v>1057</v>
      </c>
      <c r="B389" s="120" t="s">
        <v>501</v>
      </c>
      <c r="C389" s="121" t="s">
        <v>45</v>
      </c>
      <c r="D389" s="122">
        <v>500</v>
      </c>
      <c r="E389" s="122"/>
      <c r="F389" s="123">
        <v>0</v>
      </c>
      <c r="G389" s="123">
        <v>1</v>
      </c>
      <c r="H389" s="123">
        <v>1</v>
      </c>
      <c r="I389" s="123">
        <v>0</v>
      </c>
      <c r="J389" s="123">
        <v>500</v>
      </c>
      <c r="K389" s="123">
        <v>500</v>
      </c>
      <c r="L389" s="130">
        <v>4.7298097146469852E-4</v>
      </c>
      <c r="N389" s="122" t="s">
        <v>500</v>
      </c>
      <c r="O389" s="120" t="s">
        <v>36</v>
      </c>
    </row>
    <row r="390" spans="1:15" ht="24" customHeight="1" x14ac:dyDescent="0.2">
      <c r="A390" s="116" t="s">
        <v>1058</v>
      </c>
      <c r="B390" s="116" t="s">
        <v>1060</v>
      </c>
      <c r="C390" s="117" t="s">
        <v>42</v>
      </c>
      <c r="D390" s="118">
        <v>6</v>
      </c>
      <c r="E390" s="118"/>
      <c r="F390" s="119">
        <v>39.92</v>
      </c>
      <c r="G390" s="119">
        <v>32.299999999999997</v>
      </c>
      <c r="H390" s="119">
        <v>72.22</v>
      </c>
      <c r="I390" s="119">
        <v>239.52</v>
      </c>
      <c r="J390" s="119">
        <v>193.8</v>
      </c>
      <c r="K390" s="119">
        <v>433.32</v>
      </c>
      <c r="L390" s="129">
        <v>4.0990422911016633E-4</v>
      </c>
      <c r="N390" s="118" t="s">
        <v>1059</v>
      </c>
      <c r="O390" s="116" t="s">
        <v>24</v>
      </c>
    </row>
    <row r="391" spans="1:15" ht="26.1" customHeight="1" x14ac:dyDescent="0.2">
      <c r="A391" s="120" t="s">
        <v>1061</v>
      </c>
      <c r="B391" s="120" t="s">
        <v>1062</v>
      </c>
      <c r="C391" s="121" t="s">
        <v>151</v>
      </c>
      <c r="D391" s="122">
        <v>444.8</v>
      </c>
      <c r="E391" s="122"/>
      <c r="F391" s="123">
        <v>0</v>
      </c>
      <c r="G391" s="123">
        <v>12.16</v>
      </c>
      <c r="H391" s="123">
        <v>12.16</v>
      </c>
      <c r="I391" s="123">
        <v>0</v>
      </c>
      <c r="J391" s="123">
        <v>5408.76</v>
      </c>
      <c r="K391" s="123">
        <v>5408.76</v>
      </c>
      <c r="L391" s="130">
        <v>5.1164811184388056E-3</v>
      </c>
      <c r="N391" s="122" t="s">
        <v>492</v>
      </c>
      <c r="O391" s="120" t="s">
        <v>29</v>
      </c>
    </row>
    <row r="392" spans="1:15" ht="26.1" customHeight="1" x14ac:dyDescent="0.2">
      <c r="A392" s="116" t="s">
        <v>1063</v>
      </c>
      <c r="B392" s="116" t="s">
        <v>1065</v>
      </c>
      <c r="C392" s="117" t="s">
        <v>151</v>
      </c>
      <c r="D392" s="118">
        <v>63.2</v>
      </c>
      <c r="E392" s="118"/>
      <c r="F392" s="119">
        <v>2.97</v>
      </c>
      <c r="G392" s="119">
        <v>12.47</v>
      </c>
      <c r="H392" s="119">
        <v>15.44</v>
      </c>
      <c r="I392" s="119">
        <v>187.7</v>
      </c>
      <c r="J392" s="119">
        <v>788.1</v>
      </c>
      <c r="K392" s="119">
        <v>975.8</v>
      </c>
      <c r="L392" s="129">
        <v>9.2306966391050567E-4</v>
      </c>
      <c r="N392" s="118" t="s">
        <v>1064</v>
      </c>
      <c r="O392" s="116" t="s">
        <v>29</v>
      </c>
    </row>
    <row r="393" spans="1:15" ht="24" customHeight="1" x14ac:dyDescent="0.2">
      <c r="A393" s="114" t="s">
        <v>1066</v>
      </c>
      <c r="B393" s="114" t="s">
        <v>1067</v>
      </c>
      <c r="C393" s="114"/>
      <c r="D393" s="115"/>
      <c r="E393" s="115"/>
      <c r="F393" s="114"/>
      <c r="G393" s="114"/>
      <c r="H393" s="114"/>
      <c r="I393" s="114"/>
      <c r="J393" s="114"/>
      <c r="K393" s="127">
        <v>7650.8</v>
      </c>
      <c r="L393" s="128">
        <v>7.2373656329642313E-3</v>
      </c>
      <c r="N393" s="114"/>
      <c r="O393" s="114"/>
    </row>
    <row r="394" spans="1:15" ht="26.1" customHeight="1" x14ac:dyDescent="0.2">
      <c r="A394" s="116" t="s">
        <v>1068</v>
      </c>
      <c r="B394" s="116" t="s">
        <v>1069</v>
      </c>
      <c r="C394" s="117" t="s">
        <v>35</v>
      </c>
      <c r="D394" s="118">
        <v>8</v>
      </c>
      <c r="E394" s="118"/>
      <c r="F394" s="119">
        <v>18.2</v>
      </c>
      <c r="G394" s="119">
        <v>6.04</v>
      </c>
      <c r="H394" s="119">
        <v>24.24</v>
      </c>
      <c r="I394" s="119">
        <v>145.6</v>
      </c>
      <c r="J394" s="119">
        <v>48.32</v>
      </c>
      <c r="K394" s="119">
        <v>193.92</v>
      </c>
      <c r="L394" s="129">
        <v>1.8344093997286868E-4</v>
      </c>
      <c r="N394" s="118" t="s">
        <v>98</v>
      </c>
      <c r="O394" s="116" t="s">
        <v>29</v>
      </c>
    </row>
    <row r="395" spans="1:15" ht="26.1" customHeight="1" x14ac:dyDescent="0.2">
      <c r="A395" s="120" t="s">
        <v>1070</v>
      </c>
      <c r="B395" s="120" t="s">
        <v>1062</v>
      </c>
      <c r="C395" s="121" t="s">
        <v>151</v>
      </c>
      <c r="D395" s="122">
        <v>117.23</v>
      </c>
      <c r="E395" s="122"/>
      <c r="F395" s="123">
        <v>0</v>
      </c>
      <c r="G395" s="123">
        <v>12.16</v>
      </c>
      <c r="H395" s="123">
        <v>12.16</v>
      </c>
      <c r="I395" s="123">
        <v>0</v>
      </c>
      <c r="J395" s="123">
        <v>1425.51</v>
      </c>
      <c r="K395" s="123">
        <v>1425.51</v>
      </c>
      <c r="L395" s="130">
        <v>1.3484782092652847E-3</v>
      </c>
      <c r="N395" s="122" t="s">
        <v>492</v>
      </c>
      <c r="O395" s="120" t="s">
        <v>29</v>
      </c>
    </row>
    <row r="396" spans="1:15" ht="26.1" customHeight="1" x14ac:dyDescent="0.2">
      <c r="A396" s="120" t="s">
        <v>1071</v>
      </c>
      <c r="B396" s="120" t="s">
        <v>1072</v>
      </c>
      <c r="C396" s="121" t="s">
        <v>151</v>
      </c>
      <c r="D396" s="122">
        <v>9.84</v>
      </c>
      <c r="E396" s="122"/>
      <c r="F396" s="123">
        <v>0</v>
      </c>
      <c r="G396" s="123">
        <v>12.16</v>
      </c>
      <c r="H396" s="123">
        <v>12.16</v>
      </c>
      <c r="I396" s="123">
        <v>0</v>
      </c>
      <c r="J396" s="123">
        <v>119.65</v>
      </c>
      <c r="K396" s="123">
        <v>119.65</v>
      </c>
      <c r="L396" s="130">
        <v>1.1318434647150236E-4</v>
      </c>
      <c r="N396" s="122" t="s">
        <v>492</v>
      </c>
      <c r="O396" s="120" t="s">
        <v>29</v>
      </c>
    </row>
    <row r="397" spans="1:15" ht="26.1" customHeight="1" x14ac:dyDescent="0.2">
      <c r="A397" s="120" t="s">
        <v>1073</v>
      </c>
      <c r="B397" s="120" t="s">
        <v>1074</v>
      </c>
      <c r="C397" s="121" t="s">
        <v>151</v>
      </c>
      <c r="D397" s="122">
        <v>15.6</v>
      </c>
      <c r="E397" s="122"/>
      <c r="F397" s="123">
        <v>0</v>
      </c>
      <c r="G397" s="123">
        <v>12.16</v>
      </c>
      <c r="H397" s="123">
        <v>12.16</v>
      </c>
      <c r="I397" s="123">
        <v>0</v>
      </c>
      <c r="J397" s="123">
        <v>189.69</v>
      </c>
      <c r="K397" s="123">
        <v>189.69</v>
      </c>
      <c r="L397" s="130">
        <v>1.7943952095427732E-4</v>
      </c>
      <c r="N397" s="122" t="s">
        <v>492</v>
      </c>
      <c r="O397" s="120" t="s">
        <v>29</v>
      </c>
    </row>
    <row r="398" spans="1:15" ht="39" customHeight="1" x14ac:dyDescent="0.2">
      <c r="A398" s="116" t="s">
        <v>1075</v>
      </c>
      <c r="B398" s="116" t="s">
        <v>1077</v>
      </c>
      <c r="C398" s="117" t="s">
        <v>151</v>
      </c>
      <c r="D398" s="118">
        <v>9.48</v>
      </c>
      <c r="E398" s="118"/>
      <c r="F398" s="119">
        <v>3.22</v>
      </c>
      <c r="G398" s="119">
        <v>1.3</v>
      </c>
      <c r="H398" s="119">
        <v>4.5199999999999996</v>
      </c>
      <c r="I398" s="119">
        <v>30.52</v>
      </c>
      <c r="J398" s="119">
        <v>12.32</v>
      </c>
      <c r="K398" s="119">
        <v>42.84</v>
      </c>
      <c r="L398" s="129">
        <v>4.052500963509537E-5</v>
      </c>
      <c r="N398" s="118" t="s">
        <v>1076</v>
      </c>
      <c r="O398" s="116" t="s">
        <v>29</v>
      </c>
    </row>
    <row r="399" spans="1:15" ht="24" customHeight="1" x14ac:dyDescent="0.2">
      <c r="A399" s="120" t="s">
        <v>1078</v>
      </c>
      <c r="B399" s="120" t="s">
        <v>1054</v>
      </c>
      <c r="C399" s="121" t="s">
        <v>35</v>
      </c>
      <c r="D399" s="122">
        <v>63</v>
      </c>
      <c r="E399" s="122"/>
      <c r="F399" s="123">
        <v>17.809999999999999</v>
      </c>
      <c r="G399" s="123">
        <v>0</v>
      </c>
      <c r="H399" s="123">
        <v>17.809999999999999</v>
      </c>
      <c r="I399" s="123">
        <v>1122.03</v>
      </c>
      <c r="J399" s="123">
        <v>0</v>
      </c>
      <c r="K399" s="123">
        <v>1122.03</v>
      </c>
      <c r="L399" s="130">
        <v>1.0613976788250714E-3</v>
      </c>
      <c r="N399" s="122" t="s">
        <v>503</v>
      </c>
      <c r="O399" s="120" t="s">
        <v>29</v>
      </c>
    </row>
    <row r="400" spans="1:15" ht="24" customHeight="1" x14ac:dyDescent="0.2">
      <c r="A400" s="120" t="s">
        <v>1079</v>
      </c>
      <c r="B400" s="120" t="s">
        <v>1056</v>
      </c>
      <c r="C400" s="121" t="s">
        <v>35</v>
      </c>
      <c r="D400" s="122">
        <v>63</v>
      </c>
      <c r="E400" s="122"/>
      <c r="F400" s="123">
        <v>11.57</v>
      </c>
      <c r="G400" s="123">
        <v>0</v>
      </c>
      <c r="H400" s="123">
        <v>11.57</v>
      </c>
      <c r="I400" s="123">
        <v>728.91</v>
      </c>
      <c r="J400" s="123">
        <v>0</v>
      </c>
      <c r="K400" s="123">
        <v>728.91</v>
      </c>
      <c r="L400" s="130">
        <v>6.8952111982066686E-4</v>
      </c>
      <c r="N400" s="122" t="s">
        <v>506</v>
      </c>
      <c r="O400" s="120" t="s">
        <v>29</v>
      </c>
    </row>
    <row r="401" spans="1:15" ht="26.1" customHeight="1" x14ac:dyDescent="0.2">
      <c r="A401" s="120" t="s">
        <v>1080</v>
      </c>
      <c r="B401" s="120" t="s">
        <v>501</v>
      </c>
      <c r="C401" s="121" t="s">
        <v>45</v>
      </c>
      <c r="D401" s="122">
        <v>173</v>
      </c>
      <c r="E401" s="122"/>
      <c r="F401" s="123">
        <v>0</v>
      </c>
      <c r="G401" s="123">
        <v>1</v>
      </c>
      <c r="H401" s="123">
        <v>1</v>
      </c>
      <c r="I401" s="123">
        <v>0</v>
      </c>
      <c r="J401" s="123">
        <v>173</v>
      </c>
      <c r="K401" s="123">
        <v>173</v>
      </c>
      <c r="L401" s="130">
        <v>1.6365141612678568E-4</v>
      </c>
      <c r="N401" s="122" t="s">
        <v>500</v>
      </c>
      <c r="O401" s="120" t="s">
        <v>36</v>
      </c>
    </row>
    <row r="402" spans="1:15" ht="26.1" customHeight="1" x14ac:dyDescent="0.2">
      <c r="A402" s="116" t="s">
        <v>1081</v>
      </c>
      <c r="B402" s="116" t="s">
        <v>1082</v>
      </c>
      <c r="C402" s="117" t="s">
        <v>149</v>
      </c>
      <c r="D402" s="118">
        <v>50</v>
      </c>
      <c r="E402" s="118"/>
      <c r="F402" s="119">
        <v>18.23</v>
      </c>
      <c r="G402" s="119">
        <v>38.659999999999997</v>
      </c>
      <c r="H402" s="119">
        <v>56.89</v>
      </c>
      <c r="I402" s="119">
        <v>911.5</v>
      </c>
      <c r="J402" s="119">
        <v>1933</v>
      </c>
      <c r="K402" s="119">
        <v>2844.5</v>
      </c>
      <c r="L402" s="129">
        <v>2.69078874666267E-3</v>
      </c>
      <c r="N402" s="118" t="s">
        <v>163</v>
      </c>
      <c r="O402" s="116" t="s">
        <v>29</v>
      </c>
    </row>
    <row r="403" spans="1:15" ht="39" customHeight="1" x14ac:dyDescent="0.2">
      <c r="A403" s="116" t="s">
        <v>1083</v>
      </c>
      <c r="B403" s="116" t="s">
        <v>1084</v>
      </c>
      <c r="C403" s="117" t="s">
        <v>149</v>
      </c>
      <c r="D403" s="118">
        <v>20.73</v>
      </c>
      <c r="E403" s="118"/>
      <c r="F403" s="119">
        <v>6.89</v>
      </c>
      <c r="G403" s="119">
        <v>32.22</v>
      </c>
      <c r="H403" s="119">
        <v>39.11</v>
      </c>
      <c r="I403" s="119">
        <v>142.82</v>
      </c>
      <c r="J403" s="119">
        <v>667.93</v>
      </c>
      <c r="K403" s="119">
        <v>810.75</v>
      </c>
      <c r="L403" s="129">
        <v>7.6693864523000863E-4</v>
      </c>
      <c r="N403" s="118" t="s">
        <v>489</v>
      </c>
      <c r="O403" s="116" t="s">
        <v>29</v>
      </c>
    </row>
    <row r="404" spans="1:15" ht="24" customHeight="1" x14ac:dyDescent="0.2">
      <c r="A404" s="114" t="s">
        <v>1085</v>
      </c>
      <c r="B404" s="114" t="s">
        <v>1086</v>
      </c>
      <c r="C404" s="114"/>
      <c r="D404" s="115"/>
      <c r="E404" s="115"/>
      <c r="F404" s="114"/>
      <c r="G404" s="114"/>
      <c r="H404" s="114"/>
      <c r="I404" s="114"/>
      <c r="J404" s="114"/>
      <c r="K404" s="127">
        <v>6831.53</v>
      </c>
      <c r="L404" s="128">
        <v>6.4623673919804638E-3</v>
      </c>
      <c r="N404" s="114"/>
      <c r="O404" s="114"/>
    </row>
    <row r="405" spans="1:15" ht="24" customHeight="1" x14ac:dyDescent="0.2">
      <c r="A405" s="116" t="s">
        <v>1087</v>
      </c>
      <c r="B405" s="116" t="s">
        <v>1088</v>
      </c>
      <c r="C405" s="117" t="s">
        <v>42</v>
      </c>
      <c r="D405" s="118">
        <v>48</v>
      </c>
      <c r="E405" s="118"/>
      <c r="F405" s="119">
        <v>1.86</v>
      </c>
      <c r="G405" s="119">
        <v>0.84</v>
      </c>
      <c r="H405" s="119">
        <v>2.7</v>
      </c>
      <c r="I405" s="119">
        <v>89.28</v>
      </c>
      <c r="J405" s="119">
        <v>40.32</v>
      </c>
      <c r="K405" s="119">
        <v>129.6</v>
      </c>
      <c r="L405" s="129">
        <v>1.2259666780364985E-4</v>
      </c>
      <c r="N405" s="118" t="s">
        <v>88</v>
      </c>
      <c r="O405" s="116" t="s">
        <v>29</v>
      </c>
    </row>
    <row r="406" spans="1:15" ht="39" customHeight="1" x14ac:dyDescent="0.2">
      <c r="A406" s="116" t="s">
        <v>1089</v>
      </c>
      <c r="B406" s="116" t="s">
        <v>1042</v>
      </c>
      <c r="C406" s="117" t="s">
        <v>42</v>
      </c>
      <c r="D406" s="118">
        <v>48</v>
      </c>
      <c r="E406" s="118"/>
      <c r="F406" s="119">
        <v>10.98</v>
      </c>
      <c r="G406" s="119">
        <v>17.399999999999999</v>
      </c>
      <c r="H406" s="119">
        <v>28.38</v>
      </c>
      <c r="I406" s="119">
        <v>527.04</v>
      </c>
      <c r="J406" s="119">
        <v>835.2</v>
      </c>
      <c r="K406" s="119">
        <v>1362.24</v>
      </c>
      <c r="L406" s="129">
        <v>1.2886271971361419E-3</v>
      </c>
      <c r="N406" s="118" t="s">
        <v>125</v>
      </c>
      <c r="O406" s="116" t="s">
        <v>29</v>
      </c>
    </row>
    <row r="407" spans="1:15" ht="26.1" customHeight="1" x14ac:dyDescent="0.2">
      <c r="A407" s="116" t="s">
        <v>1090</v>
      </c>
      <c r="B407" s="116" t="s">
        <v>1040</v>
      </c>
      <c r="C407" s="117" t="s">
        <v>42</v>
      </c>
      <c r="D407" s="118">
        <v>48</v>
      </c>
      <c r="E407" s="118"/>
      <c r="F407" s="119">
        <v>4.16</v>
      </c>
      <c r="G407" s="119">
        <v>3.79</v>
      </c>
      <c r="H407" s="119">
        <v>7.95</v>
      </c>
      <c r="I407" s="119">
        <v>199.68</v>
      </c>
      <c r="J407" s="119">
        <v>181.92</v>
      </c>
      <c r="K407" s="119">
        <v>381.6</v>
      </c>
      <c r="L407" s="129">
        <v>3.6097907742185792E-4</v>
      </c>
      <c r="N407" s="118" t="s">
        <v>120</v>
      </c>
      <c r="O407" s="116" t="s">
        <v>36</v>
      </c>
    </row>
    <row r="408" spans="1:15" ht="26.1" customHeight="1" x14ac:dyDescent="0.2">
      <c r="A408" s="116" t="s">
        <v>1091</v>
      </c>
      <c r="B408" s="116" t="s">
        <v>1044</v>
      </c>
      <c r="C408" s="117" t="s">
        <v>42</v>
      </c>
      <c r="D408" s="118">
        <v>48</v>
      </c>
      <c r="E408" s="118"/>
      <c r="F408" s="119">
        <v>7.81</v>
      </c>
      <c r="G408" s="119">
        <v>4.51</v>
      </c>
      <c r="H408" s="119">
        <v>12.32</v>
      </c>
      <c r="I408" s="119">
        <v>374.88</v>
      </c>
      <c r="J408" s="119">
        <v>216.48</v>
      </c>
      <c r="K408" s="119">
        <v>591.36</v>
      </c>
      <c r="L408" s="129">
        <v>5.5940405457072825E-4</v>
      </c>
      <c r="N408" s="118" t="s">
        <v>130</v>
      </c>
      <c r="O408" s="116" t="s">
        <v>36</v>
      </c>
    </row>
    <row r="409" spans="1:15" ht="24" customHeight="1" x14ac:dyDescent="0.2">
      <c r="A409" s="116" t="s">
        <v>1092</v>
      </c>
      <c r="B409" s="116" t="s">
        <v>1094</v>
      </c>
      <c r="C409" s="117" t="s">
        <v>42</v>
      </c>
      <c r="D409" s="118">
        <v>48</v>
      </c>
      <c r="E409" s="118"/>
      <c r="F409" s="119">
        <v>3.25</v>
      </c>
      <c r="G409" s="119">
        <v>2.83</v>
      </c>
      <c r="H409" s="119">
        <v>6.08</v>
      </c>
      <c r="I409" s="119">
        <v>156</v>
      </c>
      <c r="J409" s="119">
        <v>135.84</v>
      </c>
      <c r="K409" s="119">
        <v>291.83999999999997</v>
      </c>
      <c r="L409" s="129">
        <v>2.7606953342451521E-4</v>
      </c>
      <c r="N409" s="118" t="s">
        <v>1093</v>
      </c>
      <c r="O409" s="116" t="s">
        <v>29</v>
      </c>
    </row>
    <row r="410" spans="1:15" ht="26.1" customHeight="1" x14ac:dyDescent="0.2">
      <c r="A410" s="116" t="s">
        <v>1095</v>
      </c>
      <c r="B410" s="116" t="s">
        <v>1096</v>
      </c>
      <c r="C410" s="117" t="s">
        <v>42</v>
      </c>
      <c r="D410" s="118">
        <v>121</v>
      </c>
      <c r="E410" s="118"/>
      <c r="F410" s="119">
        <v>10.47</v>
      </c>
      <c r="G410" s="119">
        <v>14.56</v>
      </c>
      <c r="H410" s="119">
        <v>25.03</v>
      </c>
      <c r="I410" s="119">
        <v>1266.8699999999999</v>
      </c>
      <c r="J410" s="119">
        <v>1761.76</v>
      </c>
      <c r="K410" s="119">
        <v>3028.63</v>
      </c>
      <c r="L410" s="129">
        <v>2.8649687192142596E-3</v>
      </c>
      <c r="N410" s="118" t="s">
        <v>267</v>
      </c>
      <c r="O410" s="116" t="s">
        <v>29</v>
      </c>
    </row>
    <row r="411" spans="1:15" ht="39" customHeight="1" x14ac:dyDescent="0.2">
      <c r="A411" s="116" t="s">
        <v>1097</v>
      </c>
      <c r="B411" s="116" t="s">
        <v>1099</v>
      </c>
      <c r="C411" s="117" t="s">
        <v>26</v>
      </c>
      <c r="D411" s="118">
        <v>1.8</v>
      </c>
      <c r="E411" s="118"/>
      <c r="F411" s="119">
        <v>93.59</v>
      </c>
      <c r="G411" s="119">
        <v>487.67</v>
      </c>
      <c r="H411" s="119">
        <v>581.26</v>
      </c>
      <c r="I411" s="119">
        <v>168.46</v>
      </c>
      <c r="J411" s="119">
        <v>877.8</v>
      </c>
      <c r="K411" s="119">
        <v>1046.26</v>
      </c>
      <c r="L411" s="129">
        <v>9.8972214240931086E-4</v>
      </c>
      <c r="N411" s="118" t="s">
        <v>1098</v>
      </c>
      <c r="O411" s="116" t="s">
        <v>29</v>
      </c>
    </row>
    <row r="412" spans="1:15" ht="24" customHeight="1" x14ac:dyDescent="0.2">
      <c r="A412" s="114" t="s">
        <v>1100</v>
      </c>
      <c r="B412" s="114" t="s">
        <v>1101</v>
      </c>
      <c r="C412" s="114"/>
      <c r="D412" s="115"/>
      <c r="E412" s="115"/>
      <c r="F412" s="114"/>
      <c r="G412" s="114"/>
      <c r="H412" s="114"/>
      <c r="I412" s="114"/>
      <c r="J412" s="114"/>
      <c r="K412" s="127">
        <v>8783</v>
      </c>
      <c r="L412" s="128">
        <v>8.3083837447488935E-3</v>
      </c>
      <c r="N412" s="114"/>
      <c r="O412" s="114"/>
    </row>
    <row r="413" spans="1:15" ht="24" customHeight="1" x14ac:dyDescent="0.2">
      <c r="A413" s="120" t="s">
        <v>1102</v>
      </c>
      <c r="B413" s="120" t="s">
        <v>1104</v>
      </c>
      <c r="C413" s="121" t="s">
        <v>45</v>
      </c>
      <c r="D413" s="122">
        <v>11</v>
      </c>
      <c r="E413" s="122"/>
      <c r="F413" s="123">
        <v>0</v>
      </c>
      <c r="G413" s="123">
        <v>100</v>
      </c>
      <c r="H413" s="123">
        <v>100</v>
      </c>
      <c r="I413" s="123">
        <v>0</v>
      </c>
      <c r="J413" s="123">
        <v>1100</v>
      </c>
      <c r="K413" s="123">
        <v>1100</v>
      </c>
      <c r="L413" s="130">
        <v>1.0405581372223368E-3</v>
      </c>
      <c r="N413" s="122" t="s">
        <v>1103</v>
      </c>
      <c r="O413" s="120" t="s">
        <v>36</v>
      </c>
    </row>
    <row r="414" spans="1:15" ht="24" customHeight="1" x14ac:dyDescent="0.2">
      <c r="A414" s="120" t="s">
        <v>1105</v>
      </c>
      <c r="B414" s="120" t="s">
        <v>1107</v>
      </c>
      <c r="C414" s="121" t="s">
        <v>45</v>
      </c>
      <c r="D414" s="122">
        <v>9</v>
      </c>
      <c r="E414" s="122"/>
      <c r="F414" s="123">
        <v>0</v>
      </c>
      <c r="G414" s="123">
        <v>60</v>
      </c>
      <c r="H414" s="123">
        <v>60</v>
      </c>
      <c r="I414" s="123">
        <v>0</v>
      </c>
      <c r="J414" s="123">
        <v>540</v>
      </c>
      <c r="K414" s="123">
        <v>540</v>
      </c>
      <c r="L414" s="130">
        <v>5.1081944918187445E-4</v>
      </c>
      <c r="N414" s="122" t="s">
        <v>1106</v>
      </c>
      <c r="O414" s="120" t="s">
        <v>36</v>
      </c>
    </row>
    <row r="415" spans="1:15" ht="24" customHeight="1" x14ac:dyDescent="0.2">
      <c r="A415" s="120" t="s">
        <v>1108</v>
      </c>
      <c r="B415" s="120" t="s">
        <v>1110</v>
      </c>
      <c r="C415" s="121" t="s">
        <v>45</v>
      </c>
      <c r="D415" s="122">
        <v>15</v>
      </c>
      <c r="E415" s="122"/>
      <c r="F415" s="123">
        <v>0</v>
      </c>
      <c r="G415" s="123">
        <v>26</v>
      </c>
      <c r="H415" s="123">
        <v>26</v>
      </c>
      <c r="I415" s="123">
        <v>0</v>
      </c>
      <c r="J415" s="123">
        <v>390</v>
      </c>
      <c r="K415" s="123">
        <v>390</v>
      </c>
      <c r="L415" s="130">
        <v>3.6892515774246485E-4</v>
      </c>
      <c r="N415" s="122" t="s">
        <v>1109</v>
      </c>
      <c r="O415" s="120" t="s">
        <v>36</v>
      </c>
    </row>
    <row r="416" spans="1:15" ht="24" customHeight="1" x14ac:dyDescent="0.2">
      <c r="A416" s="120" t="s">
        <v>1111</v>
      </c>
      <c r="B416" s="120" t="s">
        <v>1113</v>
      </c>
      <c r="C416" s="121" t="s">
        <v>45</v>
      </c>
      <c r="D416" s="122">
        <v>7</v>
      </c>
      <c r="E416" s="122"/>
      <c r="F416" s="123">
        <v>0</v>
      </c>
      <c r="G416" s="123">
        <v>60</v>
      </c>
      <c r="H416" s="123">
        <v>60</v>
      </c>
      <c r="I416" s="123">
        <v>0</v>
      </c>
      <c r="J416" s="123">
        <v>420</v>
      </c>
      <c r="K416" s="123">
        <v>420</v>
      </c>
      <c r="L416" s="130">
        <v>3.9730401603034677E-4</v>
      </c>
      <c r="N416" s="122" t="s">
        <v>1112</v>
      </c>
      <c r="O416" s="120" t="s">
        <v>36</v>
      </c>
    </row>
    <row r="417" spans="1:15" ht="26.1" customHeight="1" x14ac:dyDescent="0.2">
      <c r="A417" s="120" t="s">
        <v>1114</v>
      </c>
      <c r="B417" s="120" t="s">
        <v>1116</v>
      </c>
      <c r="C417" s="121" t="s">
        <v>42</v>
      </c>
      <c r="D417" s="122">
        <v>300</v>
      </c>
      <c r="E417" s="122"/>
      <c r="F417" s="123">
        <v>0</v>
      </c>
      <c r="G417" s="123">
        <v>2.2000000000000002</v>
      </c>
      <c r="H417" s="123">
        <v>2.2000000000000002</v>
      </c>
      <c r="I417" s="123">
        <v>0</v>
      </c>
      <c r="J417" s="123">
        <v>660</v>
      </c>
      <c r="K417" s="123">
        <v>660</v>
      </c>
      <c r="L417" s="130">
        <v>6.2433488233340202E-4</v>
      </c>
      <c r="N417" s="122" t="s">
        <v>1115</v>
      </c>
      <c r="O417" s="120" t="s">
        <v>36</v>
      </c>
    </row>
    <row r="418" spans="1:15" ht="24" customHeight="1" x14ac:dyDescent="0.2">
      <c r="A418" s="120" t="s">
        <v>1117</v>
      </c>
      <c r="B418" s="120" t="s">
        <v>1119</v>
      </c>
      <c r="C418" s="121" t="s">
        <v>42</v>
      </c>
      <c r="D418" s="122">
        <v>250</v>
      </c>
      <c r="E418" s="122"/>
      <c r="F418" s="123">
        <v>0</v>
      </c>
      <c r="G418" s="123">
        <v>2.5</v>
      </c>
      <c r="H418" s="123">
        <v>2.5</v>
      </c>
      <c r="I418" s="123">
        <v>0</v>
      </c>
      <c r="J418" s="123">
        <v>625</v>
      </c>
      <c r="K418" s="123">
        <v>625</v>
      </c>
      <c r="L418" s="130">
        <v>5.9122621433087318E-4</v>
      </c>
      <c r="N418" s="122" t="s">
        <v>1118</v>
      </c>
      <c r="O418" s="120" t="s">
        <v>36</v>
      </c>
    </row>
    <row r="419" spans="1:15" ht="24" customHeight="1" x14ac:dyDescent="0.2">
      <c r="A419" s="120" t="s">
        <v>1120</v>
      </c>
      <c r="B419" s="120" t="s">
        <v>1122</v>
      </c>
      <c r="C419" s="121" t="s">
        <v>45</v>
      </c>
      <c r="D419" s="122">
        <v>1000</v>
      </c>
      <c r="E419" s="122"/>
      <c r="F419" s="123">
        <v>0</v>
      </c>
      <c r="G419" s="123">
        <v>0.8</v>
      </c>
      <c r="H419" s="123">
        <v>0.8</v>
      </c>
      <c r="I419" s="123">
        <v>0</v>
      </c>
      <c r="J419" s="123">
        <v>800</v>
      </c>
      <c r="K419" s="123">
        <v>800</v>
      </c>
      <c r="L419" s="130">
        <v>7.5676955434351761E-4</v>
      </c>
      <c r="N419" s="122" t="s">
        <v>1121</v>
      </c>
      <c r="O419" s="120" t="s">
        <v>36</v>
      </c>
    </row>
    <row r="420" spans="1:15" ht="24" customHeight="1" x14ac:dyDescent="0.2">
      <c r="A420" s="120" t="s">
        <v>1123</v>
      </c>
      <c r="B420" s="120" t="s">
        <v>1125</v>
      </c>
      <c r="C420" s="121" t="s">
        <v>42</v>
      </c>
      <c r="D420" s="122">
        <v>25</v>
      </c>
      <c r="E420" s="122"/>
      <c r="F420" s="123">
        <v>0</v>
      </c>
      <c r="G420" s="123">
        <v>18</v>
      </c>
      <c r="H420" s="123">
        <v>18</v>
      </c>
      <c r="I420" s="123">
        <v>0</v>
      </c>
      <c r="J420" s="123">
        <v>450</v>
      </c>
      <c r="K420" s="123">
        <v>450</v>
      </c>
      <c r="L420" s="130">
        <v>4.2568287431822869E-4</v>
      </c>
      <c r="N420" s="122" t="s">
        <v>1124</v>
      </c>
      <c r="O420" s="120" t="s">
        <v>36</v>
      </c>
    </row>
    <row r="421" spans="1:15" ht="24" customHeight="1" x14ac:dyDescent="0.2">
      <c r="A421" s="120" t="s">
        <v>1126</v>
      </c>
      <c r="B421" s="120" t="s">
        <v>1128</v>
      </c>
      <c r="C421" s="121" t="s">
        <v>288</v>
      </c>
      <c r="D421" s="122">
        <v>12</v>
      </c>
      <c r="E421" s="122"/>
      <c r="F421" s="123">
        <v>0</v>
      </c>
      <c r="G421" s="123">
        <v>4</v>
      </c>
      <c r="H421" s="123">
        <v>4</v>
      </c>
      <c r="I421" s="123">
        <v>0</v>
      </c>
      <c r="J421" s="123">
        <v>48</v>
      </c>
      <c r="K421" s="123">
        <v>48</v>
      </c>
      <c r="L421" s="130">
        <v>4.5406173260611057E-5</v>
      </c>
      <c r="N421" s="122" t="s">
        <v>1127</v>
      </c>
      <c r="O421" s="120" t="s">
        <v>36</v>
      </c>
    </row>
    <row r="422" spans="1:15" ht="24" customHeight="1" x14ac:dyDescent="0.2">
      <c r="A422" s="120" t="s">
        <v>1129</v>
      </c>
      <c r="B422" s="120" t="s">
        <v>1131</v>
      </c>
      <c r="C422" s="121" t="s">
        <v>106</v>
      </c>
      <c r="D422" s="122">
        <v>50</v>
      </c>
      <c r="E422" s="122"/>
      <c r="F422" s="123">
        <v>0</v>
      </c>
      <c r="G422" s="123">
        <v>5</v>
      </c>
      <c r="H422" s="123">
        <v>5</v>
      </c>
      <c r="I422" s="123">
        <v>0</v>
      </c>
      <c r="J422" s="123">
        <v>250</v>
      </c>
      <c r="K422" s="123">
        <v>250</v>
      </c>
      <c r="L422" s="130">
        <v>2.3649048573234926E-4</v>
      </c>
      <c r="N422" s="122" t="s">
        <v>1130</v>
      </c>
      <c r="O422" s="120" t="s">
        <v>36</v>
      </c>
    </row>
    <row r="423" spans="1:15" ht="24" customHeight="1" x14ac:dyDescent="0.2">
      <c r="A423" s="120" t="s">
        <v>1132</v>
      </c>
      <c r="B423" s="120" t="s">
        <v>1134</v>
      </c>
      <c r="C423" s="121" t="s">
        <v>1135</v>
      </c>
      <c r="D423" s="122">
        <v>140</v>
      </c>
      <c r="E423" s="122"/>
      <c r="F423" s="123">
        <v>0</v>
      </c>
      <c r="G423" s="123">
        <v>25</v>
      </c>
      <c r="H423" s="123">
        <v>25</v>
      </c>
      <c r="I423" s="123">
        <v>0</v>
      </c>
      <c r="J423" s="123">
        <v>3500</v>
      </c>
      <c r="K423" s="123">
        <v>3500</v>
      </c>
      <c r="L423" s="130">
        <v>3.3108668002528895E-3</v>
      </c>
      <c r="N423" s="122" t="s">
        <v>1133</v>
      </c>
      <c r="O423" s="120" t="s">
        <v>36</v>
      </c>
    </row>
    <row r="424" spans="1:15" ht="25.5" x14ac:dyDescent="0.2">
      <c r="A424" s="131"/>
      <c r="B424" s="131"/>
      <c r="C424" s="131"/>
      <c r="D424" s="131"/>
      <c r="E424" s="131"/>
      <c r="F424" s="131"/>
      <c r="G424" s="131"/>
      <c r="H424" s="131" t="s">
        <v>1136</v>
      </c>
      <c r="I424" s="131" t="s">
        <v>1272</v>
      </c>
      <c r="J424" s="131" t="s">
        <v>1273</v>
      </c>
      <c r="K424" s="131" t="s">
        <v>1274</v>
      </c>
      <c r="L424" s="131"/>
      <c r="N424" s="131"/>
      <c r="O424" s="131"/>
    </row>
    <row r="425" spans="1:15" x14ac:dyDescent="0.2">
      <c r="A425" s="132"/>
      <c r="B425" s="132"/>
      <c r="C425" s="132"/>
      <c r="D425" s="132"/>
      <c r="E425" s="132"/>
      <c r="F425" s="132"/>
      <c r="G425" s="132"/>
      <c r="H425" s="132"/>
      <c r="I425" s="132"/>
      <c r="J425" s="132"/>
      <c r="K425" s="132"/>
      <c r="L425" s="132"/>
      <c r="N425" s="132"/>
      <c r="O425" s="132"/>
    </row>
    <row r="426" spans="1:15" ht="25.5" x14ac:dyDescent="0.2">
      <c r="A426" s="131"/>
      <c r="B426" s="133"/>
      <c r="C426" s="131"/>
      <c r="D426" s="131"/>
      <c r="E426" s="131"/>
      <c r="F426" s="131"/>
      <c r="G426" s="131"/>
      <c r="H426" s="125" t="s">
        <v>1137</v>
      </c>
      <c r="I426" s="131"/>
      <c r="J426" s="137">
        <v>1057124.98</v>
      </c>
      <c r="K426" s="131"/>
      <c r="L426" s="131"/>
      <c r="N426" s="131"/>
      <c r="O426" s="131"/>
    </row>
    <row r="427" spans="1:15" ht="25.5" x14ac:dyDescent="0.2">
      <c r="A427" s="131"/>
      <c r="B427" s="133"/>
      <c r="C427" s="131"/>
      <c r="D427" s="131"/>
      <c r="E427" s="131"/>
      <c r="F427" s="131"/>
      <c r="G427" s="131"/>
      <c r="H427" s="125" t="s">
        <v>1138</v>
      </c>
      <c r="I427" s="131"/>
      <c r="J427" s="137">
        <v>0</v>
      </c>
      <c r="K427" s="131"/>
      <c r="L427" s="131"/>
      <c r="N427" s="131"/>
      <c r="O427" s="131"/>
    </row>
    <row r="428" spans="1:15" x14ac:dyDescent="0.2">
      <c r="A428" s="131"/>
      <c r="B428" s="133"/>
      <c r="C428" s="131"/>
      <c r="D428" s="131"/>
      <c r="E428" s="131"/>
      <c r="F428" s="131"/>
      <c r="G428" s="131"/>
      <c r="H428" s="125" t="s">
        <v>1139</v>
      </c>
      <c r="I428" s="131"/>
      <c r="J428" s="137">
        <v>1057124.98</v>
      </c>
      <c r="K428" s="131"/>
      <c r="L428" s="131"/>
      <c r="N428" s="131"/>
      <c r="O428" s="131"/>
    </row>
    <row r="429" spans="1:15" ht="60" customHeight="1" x14ac:dyDescent="0.2">
      <c r="A429" s="134"/>
      <c r="B429" s="134"/>
      <c r="C429" s="134"/>
      <c r="D429" s="134"/>
      <c r="E429" s="134"/>
      <c r="F429" s="134"/>
      <c r="G429" s="134"/>
      <c r="H429" s="134"/>
      <c r="I429" s="134"/>
      <c r="J429" s="134"/>
      <c r="K429" s="134"/>
      <c r="L429" s="134"/>
      <c r="N429" s="134"/>
      <c r="O429" s="134"/>
    </row>
    <row r="430" spans="1:15" ht="69.95" customHeight="1" x14ac:dyDescent="0.2">
      <c r="A430" s="132" t="s">
        <v>1140</v>
      </c>
    </row>
  </sheetData>
  <phoneticPr fontId="20" type="noConversion"/>
  <pageMargins left="0.5" right="0.5" top="1" bottom="1" header="0.5" footer="0.5"/>
  <pageSetup paperSize="9" fitToHeight="0" orientation="landscape"/>
  <headerFooter>
    <oddHeader>&amp;L &amp;CTRE-GO
CNPJ:  &amp;R</oddHeader>
    <oddFooter>&amp;L &amp;C  -  -  / GO
 / marcos.paulo@tre-go.jus.br &amp;R</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6514D-24EE-45DB-B0E7-348882A05E0E}">
  <dimension ref="A1"/>
  <sheetViews>
    <sheetView workbookViewId="0"/>
  </sheetViews>
  <sheetFormatPr defaultRowHeight="14.25" x14ac:dyDescent="0.2"/>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9</vt:i4>
      </vt:variant>
    </vt:vector>
  </HeadingPairs>
  <TitlesOfParts>
    <vt:vector size="16" baseType="lpstr">
      <vt:lpstr>Planilha orçamentária </vt:lpstr>
      <vt:lpstr>Cronograma Físico Financeiro</vt:lpstr>
      <vt:lpstr>COMPOSIÇÃO BDI</vt:lpstr>
      <vt:lpstr>Relatório de fontes do preços</vt:lpstr>
      <vt:lpstr>Curva ABC de serviços</vt:lpstr>
      <vt:lpstr>Rascunho vindo do Orça Fascio</vt:lpstr>
      <vt:lpstr>Planilha4</vt:lpstr>
      <vt:lpstr>'COMPOSIÇÃO BDI'!Area_de_impressao</vt:lpstr>
      <vt:lpstr>'Cronograma Físico Financeiro'!Area_de_impressao</vt:lpstr>
      <vt:lpstr>'Curva ABC de serviços'!Area_de_impressao</vt:lpstr>
      <vt:lpstr>'Planilha orçamentária '!Area_de_impressao</vt:lpstr>
      <vt:lpstr>'Relatório de fontes do preços'!Area_de_impressao</vt:lpstr>
      <vt:lpstr>'Cronograma Físico Financeiro'!Titulos_de_impressao</vt:lpstr>
      <vt:lpstr>'Curva ABC de serviços'!Titulos_de_impressao</vt:lpstr>
      <vt:lpstr>'Planilha orçamentária '!Titulos_de_impressao</vt:lpstr>
      <vt:lpstr>'Relatório de fontes do preços'!Titulos_de_impressao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Marcos</cp:lastModifiedBy>
  <cp:revision>0</cp:revision>
  <cp:lastPrinted>2023-04-06T01:15:31Z</cp:lastPrinted>
  <dcterms:created xsi:type="dcterms:W3CDTF">2023-04-04T22:31:48Z</dcterms:created>
  <dcterms:modified xsi:type="dcterms:W3CDTF">2023-04-06T01:19:49Z</dcterms:modified>
</cp:coreProperties>
</file>